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Summary by bucket" sheetId="2" state="visible" r:id="rId4"/>
    <sheet name="By division" sheetId="3" state="visible" r:id="rId5"/>
    <sheet name="Account mapping" sheetId="4" state="visible" r:id="rId6"/>
    <sheet name="Detail buckets" sheetId="5" state="visible" r:id="rId7"/>
  </sheets>
  <definedNames>
    <definedName function="false" hidden="true" localSheetId="3" name="_xlnm._FilterDatabase" vbProcedure="false">'Account mapping'!$A$1:$K$355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<sst xmlns="http://schemas.openxmlformats.org/spreadsheetml/2006/main" count="3542" uniqueCount="940">
  <si>
    <t xml:space="preserve">Brown Haven Homes - YTD 2026 Overhead Buckets</t>
  </si>
  <si>
    <t xml:space="preserve">SOURCE</t>
  </si>
  <si>
    <t xml:space="preserve">Oasis export income-statement-income-statement-2026-10-19.csv (YTD 2026, accounts detail; 453 rows; generated 2026-10-19 10:59 AM ET). A second copy "(1)" with slice=none has identical figures.</t>
  </si>
  <si>
    <t xml:space="preserve">Oasis export income-statement-by-division-income-statement-by-division-2026-10-19.csv (YTD 2026, by division at subgroup level; generated 2026-10-19 10:59 AM ET).</t>
  </si>
  <si>
    <t xml:space="preserve">Company 001 (Brown Haven Homes) only. Other entities/companies are not included.</t>
  </si>
  <si>
    <t xml:space="preserve">Period: 1/1/2026 through 10/19/2026 (latest posted GL date). Late-month (October) entries may be incomplete - accruals, payroll, and allocations may not be posted yet.</t>
  </si>
  <si>
    <t xml:space="preserve">Oasis notes the data was AI-assembled from the source system; verify against the GL before external use.</t>
  </si>
  <si>
    <t xml:space="preserve">DEFINITIONS</t>
  </si>
  <si>
    <t xml:space="preserve">Overhead = the three operating expense groups below gross profit: Indirect Costs, Sales Marketing &amp; Advertising, General &amp; Administrative = Oasis "Total Operating Expenses" $24,095,820.00 (18.8% of revenue).</t>
  </si>
  <si>
    <t xml:space="preserve">Excluded: cost of sales, and everything below Operating Income (interest expense $247,406, bad debt, other income, interest/rebate income, lot sales).</t>
  </si>
  <si>
    <t xml:space="preserve">Revenue denominator = Total Revenue $128,312,077.19.</t>
  </si>
  <si>
    <t xml:space="preserve">Buckets: account-name-based groupings of the 354 GL account lines (including zero-balance lines). Every bucket sits inside a single GL group so "% of its GL group" is clean. Per-office accounts share a "Base account #" (e.g. 401101000-401108000 roll to 401000000).</t>
  </si>
  <si>
    <t xml:space="preserve">Office / division is taken from digits 4-6 of the account #: 101 Hiawassee, 102 Ellijay, 103 Dawsonville, 104 Asheville, 105 Clemson/Anderson (GL uses both names), 106 Chattanooga, 107 Sylva, 108 Oconee. This reconciles to the by-division file to the cent.</t>
  </si>
  <si>
    <t xml:space="preserve">Unallocated = home-office accounts (no office code), e.g. G&amp;A salaries, insurance, IT, professional fees, online advertising. These are NOT allocated to divisions, so division overhead looks low vs. company overhead.</t>
  </si>
  <si>
    <t xml:space="preserve">Unattributed = $239,617 coded to Blairsville (100) and Alpharetta (109/100001) - offices that are not one of the 8 divisions (advertising $57,332, rent $77,302, office expenses $95,240, utilities $9,744).</t>
  </si>
  <si>
    <t xml:space="preserve">HOW TO RE-MAP</t>
  </si>
  <si>
    <t xml:space="preserve">Change the Bucket in column H of "Account mapping" (dropdown list = buckets on the Summary tab). Summary and the bucket-by-division table recalculate via SUMIF/SUMIFS. Re-sort the Summary rows manually if order changes. To add a new bucket, add a row on the Summary tab (copy formulas) and extend the dropdown.</t>
  </si>
  <si>
    <t xml:space="preserve">CAVEATS / JUDGMENT CALLS</t>
  </si>
  <si>
    <t xml:space="preserve">Negative accounts reduce overhead: 415000000 Bonuses - Indirect (home office) -$839,156 (likely bonus accrual true-up/reclass against office bonus accounts); 922000000 Unrealized Gain/Loss -$559,579 and 920000000 Gain on sale of assets -$132,797 (inside G&amp;A); 435000000 Indirect auto R&amp;M -$34,042.</t>
  </si>
  <si>
    <t xml:space="preserve">"Depreciation &amp; asset (gain)/loss" is non-cash and nets to $349,216 (D&amp;A $802,807, loss on disposal $238,785, gains -$692,376). Consider excluding for a cash overhead view.</t>
  </si>
  <si>
    <t xml:space="preserve">Indirect health/benefit insurance: company-wide health/dental/vision ($671,552) and life/LTD/STD ($62,335) sit in Insurance per the GL, although they are employee benefits.</t>
  </si>
  <si>
    <t xml:space="preserve">Field-level auto, phones and meals stay in "Other indirect" (Indirect group); "Travel, vehicles &amp; meals" is G&amp;A only. Tiny sales meals/auto/travel lines are in "Model/showroom, concessions &amp; other selling".</t>
  </si>
  <si>
    <t xml:space="preserve">Other items worth a look: trailing costs on closed homes ($277K) and pre-construction lost jobs ($44K) are job-cost-like; concessions/giveaways ($271K) may be buyer incentives; loan closing costs ($91K) are financing-related; marketing salaries ($222K) are with sales salaries; architectural/rendering fees ($48K) are with marketing. Every account-level note is in column K of Account mapping.</t>
  </si>
  <si>
    <t xml:space="preserve">BIG BUCKETS (added 10/19/2026)</t>
  </si>
  <si>
    <t xml:space="preserve">Summary by bucket now shows 10 big buckets via SUMIF on Account mapping column L (dropdown). The original 15 buckets are on 'Detail buckets' (column H). Employee health/dental/vision ($671,552) and life/LTD/STD ($62,335) moved from Insurance into Salaries, wages &amp; benefits; workers comp stays in Insurance (business). Big bucket by division is at the bottom of the By division tab.</t>
  </si>
  <si>
    <t xml:space="preserve">Brown Haven Homes (company 001) - YTD 2026 overhead by BIG bucket</t>
  </si>
  <si>
    <t xml:space="preserve">1/1/2026 - 10/19/2026. $ via SUMIF on 'Account mapping' column L (Big bucket). 15-bucket view on 'Detail buckets' tab. Employee health/dental/vision and life/LTD/STD moved from Insurance to Salaries, wages &amp; benefits.</t>
  </si>
  <si>
    <t xml:space="preserve">Total revenue (YTD)</t>
  </si>
  <si>
    <t xml:space="preserve">Big bucket</t>
  </si>
  <si>
    <t xml:space="preserve">YTD $</t>
  </si>
  <si>
    <t xml:space="preserve">% of total overhead</t>
  </si>
  <si>
    <t xml:space="preserve">% of revenue</t>
  </si>
  <si>
    <t xml:space="preserve">Salaries, wages &amp; benefits</t>
  </si>
  <si>
    <t xml:space="preserve">Commissions &amp; referrals</t>
  </si>
  <si>
    <t xml:space="preserve">Marketing &amp; advertising</t>
  </si>
  <si>
    <t xml:space="preserve">Insurance (business)</t>
  </si>
  <si>
    <t xml:space="preserve">Rent, occupancy &amp; office</t>
  </si>
  <si>
    <t xml:space="preserve">IT, software &amp; telecom</t>
  </si>
  <si>
    <t xml:space="preserve">Professional fees</t>
  </si>
  <si>
    <t xml:space="preserve">Vehicles &amp; travel</t>
  </si>
  <si>
    <t xml:space="preserve">Warranty</t>
  </si>
  <si>
    <t xml:space="preserve">Other</t>
  </si>
  <si>
    <t xml:space="preserve">Total overhead</t>
  </si>
  <si>
    <t xml:space="preserve">Check: total vs. Oasis Total Operating Expenses</t>
  </si>
  <si>
    <t xml:space="preserve">Check: unmapped account $</t>
  </si>
  <si>
    <t xml:space="preserve">Overhead by division - YTD 2026 (Oasis income statement by division, subgroup level)</t>
  </si>
  <si>
    <t xml:space="preserve">Unallocated = home-office accounts with no office code (x000xxx). Unattributed = accounts coded to Blairsville (100) / Alpharetta (109), which are not one of the 8 divisions. Office names inferred from per-office GL account names; 105 is named both Clemson and Anderson in the GL.</t>
  </si>
  <si>
    <t xml:space="preserve">Subgroup / line</t>
  </si>
  <si>
    <t xml:space="preserve">101 Hiawassee</t>
  </si>
  <si>
    <t xml:space="preserve">102 Ellijay</t>
  </si>
  <si>
    <t xml:space="preserve">103 Dawsonville</t>
  </si>
  <si>
    <t xml:space="preserve">104 Asheville</t>
  </si>
  <si>
    <t xml:space="preserve">105 Clemson/Anderson</t>
  </si>
  <si>
    <t xml:space="preserve">106 Chattanooga</t>
  </si>
  <si>
    <t xml:space="preserve">107 Sylva</t>
  </si>
  <si>
    <t xml:space="preserve">108 Oconee</t>
  </si>
  <si>
    <t xml:space="preserve">Unallocated (home office)</t>
  </si>
  <si>
    <t xml:space="preserve">Unattributed (Blairsville/Alpharetta)</t>
  </si>
  <si>
    <t xml:space="preserve">Total</t>
  </si>
  <si>
    <t xml:space="preserve">Indirect Costs</t>
  </si>
  <si>
    <t xml:space="preserve">   Indirect Salaries, Bonus, Taxes</t>
  </si>
  <si>
    <t xml:space="preserve">   Warranty Costs</t>
  </si>
  <si>
    <t xml:space="preserve">   Other Indirect Costs</t>
  </si>
  <si>
    <t xml:space="preserve">   Indirect 401K Contributions</t>
  </si>
  <si>
    <t xml:space="preserve">   Indirect Auto &amp; Truck Expenses</t>
  </si>
  <si>
    <t xml:space="preserve">   IndirectPhones Expenses</t>
  </si>
  <si>
    <t xml:space="preserve">   Indirect Small Tools &amp; Supplies</t>
  </si>
  <si>
    <t xml:space="preserve">   Indirect Meals and Entertainment</t>
  </si>
  <si>
    <t xml:space="preserve">   Production Supplies</t>
  </si>
  <si>
    <t xml:space="preserve">   COS - Trailing Costs</t>
  </si>
  <si>
    <t xml:space="preserve">Total Indirect Costs</t>
  </si>
  <si>
    <t xml:space="preserve">Sales, Marketing &amp; Advertising</t>
  </si>
  <si>
    <t xml:space="preserve">   Sales and Marketing Wages</t>
  </si>
  <si>
    <t xml:space="preserve">   Sales 401K Expenses</t>
  </si>
  <si>
    <t xml:space="preserve">   Sales Meals and Entertainment</t>
  </si>
  <si>
    <t xml:space="preserve">   Sales commission</t>
  </si>
  <si>
    <t xml:space="preserve">   Housing Allowance - Sales</t>
  </si>
  <si>
    <t xml:space="preserve">   Sales Auto Expense</t>
  </si>
  <si>
    <t xml:space="preserve">   Sales Supplies</t>
  </si>
  <si>
    <t xml:space="preserve">   Concessions</t>
  </si>
  <si>
    <t xml:space="preserve">   Closing Gifts</t>
  </si>
  <si>
    <t xml:space="preserve">   Training &amp; Meetings</t>
  </si>
  <si>
    <t xml:space="preserve">   Sales Travel Expense</t>
  </si>
  <si>
    <t xml:space="preserve">   Showroom Expenses</t>
  </si>
  <si>
    <t xml:space="preserve">   Advertising</t>
  </si>
  <si>
    <t xml:space="preserve">   Advertising - Online</t>
  </si>
  <si>
    <t xml:space="preserve">   General Marketing</t>
  </si>
  <si>
    <t xml:space="preserve">Total Sales, Marketing &amp; Advertising</t>
  </si>
  <si>
    <t xml:space="preserve">General &amp; Administrative</t>
  </si>
  <si>
    <t xml:space="preserve">   G&amp;A Salaries and Wages</t>
  </si>
  <si>
    <t xml:space="preserve">   G&amp;A 401K Expense</t>
  </si>
  <si>
    <t xml:space="preserve">   Insurance</t>
  </si>
  <si>
    <t xml:space="preserve">   Staffing and Recruiting</t>
  </si>
  <si>
    <t xml:space="preserve">   G&amp;A Training &amp; Meetings</t>
  </si>
  <si>
    <t xml:space="preserve">   Rent Expense</t>
  </si>
  <si>
    <t xml:space="preserve">   Office Expenses</t>
  </si>
  <si>
    <t xml:space="preserve">   Utilities</t>
  </si>
  <si>
    <t xml:space="preserve">   G&amp;A Travel</t>
  </si>
  <si>
    <t xml:space="preserve">   Phone &amp; Internet</t>
  </si>
  <si>
    <t xml:space="preserve">   Postage &amp; Delivery</t>
  </si>
  <si>
    <t xml:space="preserve">   Dues and Subscription</t>
  </si>
  <si>
    <t xml:space="preserve">   Computer and IT Expenses</t>
  </si>
  <si>
    <t xml:space="preserve">   G&amp;A Auto Expense</t>
  </si>
  <si>
    <t xml:space="preserve">   G&amp;A Taxes</t>
  </si>
  <si>
    <t xml:space="preserve">   Licenses &amp; Fees</t>
  </si>
  <si>
    <t xml:space="preserve">   Professional Fees</t>
  </si>
  <si>
    <t xml:space="preserve">   Bank Fees</t>
  </si>
  <si>
    <t xml:space="preserve">   Loan Closing Costs</t>
  </si>
  <si>
    <t xml:space="preserve">   BHH Cares</t>
  </si>
  <si>
    <t xml:space="preserve">   G&amp;A Meals &amp; Entertainment</t>
  </si>
  <si>
    <t xml:space="preserve">   Aircraft Expenses</t>
  </si>
  <si>
    <t xml:space="preserve">   Uniforms</t>
  </si>
  <si>
    <t xml:space="preserve">   Depreciation &amp; Amortization Expense</t>
  </si>
  <si>
    <t xml:space="preserve">   Gain / Loss on Sale of Assets</t>
  </si>
  <si>
    <t xml:space="preserve">Total General &amp; Administrative</t>
  </si>
  <si>
    <t xml:space="preserve">Total revenue (from file 2)</t>
  </si>
  <si>
    <t xml:space="preserve">Overhead as % of division revenue</t>
  </si>
  <si>
    <t xml:space="preserve">Division-coded overhead only (excl. Unallocated/Unattributed) % of revenue</t>
  </si>
  <si>
    <t xml:space="preserve">Check: Total column vs. Oasis Total Operating Expenses</t>
  </si>
  <si>
    <t xml:space="preserve">Each GL group: division share of group total</t>
  </si>
  <si>
    <t xml:space="preserve">   Indirect Costs - % of group</t>
  </si>
  <si>
    <t xml:space="preserve">   Sales, Marketing &amp; Advertising - % of group</t>
  </si>
  <si>
    <t xml:space="preserve">   General &amp; Administrative - % of group</t>
  </si>
  <si>
    <t xml:space="preserve">Overhead bucket by division (SUMIFS from Account mapping - follows any re-map)</t>
  </si>
  <si>
    <t xml:space="preserve">Bucket</t>
  </si>
  <si>
    <t xml:space="preserve">Construction/field indirect wages &amp; benefits</t>
  </si>
  <si>
    <t xml:space="preserve">Sales commissions &amp; referrals</t>
  </si>
  <si>
    <t xml:space="preserve">Admin salaries, wages &amp; benefits (incl. payroll taxes)</t>
  </si>
  <si>
    <t xml:space="preserve">Rent, occupancy &amp; office expenses</t>
  </si>
  <si>
    <t xml:space="preserve">Insurance</t>
  </si>
  <si>
    <t xml:space="preserve">Other indirect (vehicles, phones, tools, supplies, trailing costs)</t>
  </si>
  <si>
    <t xml:space="preserve">Other G&amp;A</t>
  </si>
  <si>
    <t xml:space="preserve">Professional fees (accounting, legal, consulting)</t>
  </si>
  <si>
    <t xml:space="preserve">Sales &amp; marketing salaries &amp; benefits</t>
  </si>
  <si>
    <t xml:space="preserve">Model/showroom, concessions &amp; other selling</t>
  </si>
  <si>
    <t xml:space="preserve">Travel, vehicles &amp; meals (G&amp;A)</t>
  </si>
  <si>
    <t xml:space="preserve">Depreciation &amp; asset (gain)/loss</t>
  </si>
  <si>
    <t xml:space="preserve">Check vs. division total above</t>
  </si>
  <si>
    <t xml:space="preserve">Big bucket by division (SUMIFS on Account mapping column L)</t>
  </si>
  <si>
    <t xml:space="preserve">Account #</t>
  </si>
  <si>
    <t xml:space="preserve">Account name</t>
  </si>
  <si>
    <t xml:space="preserve">Base account #</t>
  </si>
  <si>
    <t xml:space="preserve">Base account name</t>
  </si>
  <si>
    <t xml:space="preserve">Office / division</t>
  </si>
  <si>
    <t xml:space="preserve">GL group</t>
  </si>
  <si>
    <t xml:space="preserve">GL subgroup</t>
  </si>
  <si>
    <t xml:space="preserve">% of overhead</t>
  </si>
  <si>
    <t xml:space="preserve">Mapping note / flag</t>
  </si>
  <si>
    <t xml:space="preserve">401000000</t>
  </si>
  <si>
    <t xml:space="preserve">Construction Leader Wages</t>
  </si>
  <si>
    <t xml:space="preserve">Unallocated</t>
  </si>
  <si>
    <t xml:space="preserve">Indirect Salaries, Bonus, Taxes</t>
  </si>
  <si>
    <t xml:space="preserve">401101000</t>
  </si>
  <si>
    <t xml:space="preserve">Construction Leader Wages - HIA</t>
  </si>
  <si>
    <t xml:space="preserve">401102000</t>
  </si>
  <si>
    <t xml:space="preserve">Construction Leader Wages - ELL</t>
  </si>
  <si>
    <t xml:space="preserve">401103000</t>
  </si>
  <si>
    <t xml:space="preserve">Construction Leader Wages - DAW</t>
  </si>
  <si>
    <t xml:space="preserve">401104000</t>
  </si>
  <si>
    <t xml:space="preserve">Construction Leader Wages - ASH</t>
  </si>
  <si>
    <t xml:space="preserve">401105000</t>
  </si>
  <si>
    <t xml:space="preserve">Construction Leader Wages - Clemson</t>
  </si>
  <si>
    <t xml:space="preserve">401106000</t>
  </si>
  <si>
    <t xml:space="preserve">Construction Leader Wages - CHA</t>
  </si>
  <si>
    <t xml:space="preserve">401107000</t>
  </si>
  <si>
    <t xml:space="preserve">Construction Leader Wages - Sylva</t>
  </si>
  <si>
    <t xml:space="preserve">401108000</t>
  </si>
  <si>
    <t xml:space="preserve">Construction Leader Wages - Oconee</t>
  </si>
  <si>
    <t xml:space="preserve">402000000</t>
  </si>
  <si>
    <t xml:space="preserve">Construction Leader Taxes</t>
  </si>
  <si>
    <t xml:space="preserve">402101000</t>
  </si>
  <si>
    <t xml:space="preserve">Construction Leader Taxes - HIA</t>
  </si>
  <si>
    <t xml:space="preserve">402102000</t>
  </si>
  <si>
    <t xml:space="preserve">Construction Leader Taxes - ELL</t>
  </si>
  <si>
    <t xml:space="preserve">402103000</t>
  </si>
  <si>
    <t xml:space="preserve">Construction Leader Taxes - DAW</t>
  </si>
  <si>
    <t xml:space="preserve">402104000</t>
  </si>
  <si>
    <t xml:space="preserve">Construction Leader Taxes - ASH</t>
  </si>
  <si>
    <t xml:space="preserve">402105000</t>
  </si>
  <si>
    <t xml:space="preserve">Construction Leader Taxes - CLE</t>
  </si>
  <si>
    <t xml:space="preserve">402106000</t>
  </si>
  <si>
    <t xml:space="preserve">Construction Leader Taxes - CHA</t>
  </si>
  <si>
    <t xml:space="preserve">402107000</t>
  </si>
  <si>
    <t xml:space="preserve">Construction Leader Taxes - SYL</t>
  </si>
  <si>
    <t xml:space="preserve">402108000</t>
  </si>
  <si>
    <t xml:space="preserve">Construction Leader Taxes - OCO</t>
  </si>
  <si>
    <t xml:space="preserve">403000000</t>
  </si>
  <si>
    <t xml:space="preserve">Operations Wages</t>
  </si>
  <si>
    <t xml:space="preserve">403101000</t>
  </si>
  <si>
    <t xml:space="preserve">Operations Wages - Hiawassee</t>
  </si>
  <si>
    <t xml:space="preserve">403102000</t>
  </si>
  <si>
    <t xml:space="preserve">Operations Wages - Ellijay</t>
  </si>
  <si>
    <t xml:space="preserve">403103000</t>
  </si>
  <si>
    <t xml:space="preserve">Operations Wages - Dawsonville</t>
  </si>
  <si>
    <t xml:space="preserve">403104000</t>
  </si>
  <si>
    <t xml:space="preserve">Operations Wages - Asheville</t>
  </si>
  <si>
    <t xml:space="preserve">403105000</t>
  </si>
  <si>
    <t xml:space="preserve">Operations Wages - Anderson</t>
  </si>
  <si>
    <t xml:space="preserve">403106000</t>
  </si>
  <si>
    <t xml:space="preserve">Operations Wages - Chattanooga</t>
  </si>
  <si>
    <t xml:space="preserve">403107000</t>
  </si>
  <si>
    <t xml:space="preserve">Operations Wages - Sylva</t>
  </si>
  <si>
    <t xml:space="preserve">403108000</t>
  </si>
  <si>
    <t xml:space="preserve">Operations Wages - Oconee</t>
  </si>
  <si>
    <t xml:space="preserve">404000000</t>
  </si>
  <si>
    <t xml:space="preserve">Operations Taxes</t>
  </si>
  <si>
    <t xml:space="preserve">404101000</t>
  </si>
  <si>
    <t xml:space="preserve">Operations Taxes - HIA</t>
  </si>
  <si>
    <t xml:space="preserve">404102000</t>
  </si>
  <si>
    <t xml:space="preserve">Operations Taxes - ELL</t>
  </si>
  <si>
    <t xml:space="preserve">404103000</t>
  </si>
  <si>
    <t xml:space="preserve">Operations Taxes - DAW</t>
  </si>
  <si>
    <t xml:space="preserve">404104000</t>
  </si>
  <si>
    <t xml:space="preserve">Operations Taxes - ASH</t>
  </si>
  <si>
    <t xml:space="preserve">404105000</t>
  </si>
  <si>
    <t xml:space="preserve">Operations Taxes - AND</t>
  </si>
  <si>
    <t xml:space="preserve">404106000</t>
  </si>
  <si>
    <t xml:space="preserve">Operations Taxes - CHA</t>
  </si>
  <si>
    <t xml:space="preserve">404107000</t>
  </si>
  <si>
    <t xml:space="preserve">Operations Taxes - SYL</t>
  </si>
  <si>
    <t xml:space="preserve">404108000</t>
  </si>
  <si>
    <t xml:space="preserve">Operations Taxes - OCO</t>
  </si>
  <si>
    <t xml:space="preserve">405000000</t>
  </si>
  <si>
    <t xml:space="preserve">Purchasing Wages</t>
  </si>
  <si>
    <t xml:space="preserve">406000000</t>
  </si>
  <si>
    <t xml:space="preserve">Purchasing Taxes</t>
  </si>
  <si>
    <t xml:space="preserve">407000000</t>
  </si>
  <si>
    <t xml:space="preserve">Drafting &amp; Estimating Wages</t>
  </si>
  <si>
    <t xml:space="preserve">408000000</t>
  </si>
  <si>
    <t xml:space="preserve">Drafting &amp; Estimating Taxes</t>
  </si>
  <si>
    <t xml:space="preserve">415000000</t>
  </si>
  <si>
    <t xml:space="preserve">Bonuses - Indirect</t>
  </si>
  <si>
    <t xml:space="preserve">Home-office bonus account is negative (-$839K), likely accrual true-up/reclass of office bonuses; nets field wages down.</t>
  </si>
  <si>
    <t xml:space="preserve">415101000</t>
  </si>
  <si>
    <t xml:space="preserve">Bonuses - Indirect - Hiawassee</t>
  </si>
  <si>
    <t xml:space="preserve">415102000</t>
  </si>
  <si>
    <t xml:space="preserve">Bonuses - Indirect - Ellijay</t>
  </si>
  <si>
    <t xml:space="preserve">415103000</t>
  </si>
  <si>
    <t xml:space="preserve">Bonuses - Indirect - Dawsonville</t>
  </si>
  <si>
    <t xml:space="preserve">415104000</t>
  </si>
  <si>
    <t xml:space="preserve">Bonuses - Indirect - Asheville</t>
  </si>
  <si>
    <t xml:space="preserve">415105000</t>
  </si>
  <si>
    <t xml:space="preserve">Bonuses - Indirect - Clemson</t>
  </si>
  <si>
    <t xml:space="preserve">415106000</t>
  </si>
  <si>
    <t xml:space="preserve">Bonuses - Indirect - Chattanooga</t>
  </si>
  <si>
    <t xml:space="preserve">415107000</t>
  </si>
  <si>
    <t xml:space="preserve">Bonuses - Indirect - Sylva</t>
  </si>
  <si>
    <t xml:space="preserve">415108000</t>
  </si>
  <si>
    <t xml:space="preserve">Bonuses - Indirect - Oconee</t>
  </si>
  <si>
    <t xml:space="preserve">410000000</t>
  </si>
  <si>
    <t xml:space="preserve">Warranty Expense</t>
  </si>
  <si>
    <t xml:space="preserve">Warranty Costs</t>
  </si>
  <si>
    <t xml:space="preserve">410102000</t>
  </si>
  <si>
    <t xml:space="preserve">Warranty Taxes - ELL</t>
  </si>
  <si>
    <t xml:space="preserve">411000000</t>
  </si>
  <si>
    <t xml:space="preserve">Warranty Supplies/ Sub Costs</t>
  </si>
  <si>
    <t xml:space="preserve">411101000</t>
  </si>
  <si>
    <t xml:space="preserve">Warr Supplies/ Sub Costs- Hiaw</t>
  </si>
  <si>
    <t xml:space="preserve">411102000</t>
  </si>
  <si>
    <t xml:space="preserve">Warr Supplies/ Sub Costs- Ell</t>
  </si>
  <si>
    <t xml:space="preserve">411103000</t>
  </si>
  <si>
    <t xml:space="preserve">Warr Supplies/ Sub Costs- Daw</t>
  </si>
  <si>
    <t xml:space="preserve">411104000</t>
  </si>
  <si>
    <t xml:space="preserve">Warr Supplies/ Sub Costs- Ash</t>
  </si>
  <si>
    <t xml:space="preserve">411105000</t>
  </si>
  <si>
    <t xml:space="preserve">Warr Supplies/ Sub Costs- And</t>
  </si>
  <si>
    <t xml:space="preserve">411106000</t>
  </si>
  <si>
    <t xml:space="preserve">Warr Supplies/ Sub Costs- Cha</t>
  </si>
  <si>
    <t xml:space="preserve">411107000</t>
  </si>
  <si>
    <t xml:space="preserve">Warr Supplies/ Sub Costs- Syl</t>
  </si>
  <si>
    <t xml:space="preserve">411108000</t>
  </si>
  <si>
    <t xml:space="preserve">Warr Supplies / Sub Costs - Oco</t>
  </si>
  <si>
    <t xml:space="preserve">412000000</t>
  </si>
  <si>
    <t xml:space="preserve">Warranty - General</t>
  </si>
  <si>
    <t xml:space="preserve">412101000</t>
  </si>
  <si>
    <t xml:space="preserve">Warranty- Hiawassee</t>
  </si>
  <si>
    <t xml:space="preserve">412102000</t>
  </si>
  <si>
    <t xml:space="preserve">Warranty- Ellijay</t>
  </si>
  <si>
    <t xml:space="preserve">412103000</t>
  </si>
  <si>
    <t xml:space="preserve">Warranty- Dawsonville</t>
  </si>
  <si>
    <t xml:space="preserve">412104000</t>
  </si>
  <si>
    <t xml:space="preserve">Warranty- Asheville</t>
  </si>
  <si>
    <t xml:space="preserve">412105000</t>
  </si>
  <si>
    <t xml:space="preserve">Warranty- Clemson</t>
  </si>
  <si>
    <t xml:space="preserve">412106000</t>
  </si>
  <si>
    <t xml:space="preserve">Warranty- Chattanooga</t>
  </si>
  <si>
    <t xml:space="preserve">412107000</t>
  </si>
  <si>
    <t xml:space="preserve">Warranty- Sylva</t>
  </si>
  <si>
    <t xml:space="preserve">412108000</t>
  </si>
  <si>
    <t xml:space="preserve">Warranty - Oconee</t>
  </si>
  <si>
    <t xml:space="preserve">420000000</t>
  </si>
  <si>
    <t xml:space="preserve">Other Indirect Costs</t>
  </si>
  <si>
    <t xml:space="preserve">425000000</t>
  </si>
  <si>
    <t xml:space="preserve">401k Match- Indirect</t>
  </si>
  <si>
    <t xml:space="preserve">Indirect 401K Contributions</t>
  </si>
  <si>
    <t xml:space="preserve">401k match for field staff kept with field wages &amp; benefits (GL subgroup Indirect 401K).</t>
  </si>
  <si>
    <t xml:space="preserve">425101000</t>
  </si>
  <si>
    <t xml:space="preserve">401K Match - HIA</t>
  </si>
  <si>
    <t xml:space="preserve">425102000</t>
  </si>
  <si>
    <t xml:space="preserve">401K Match - ELL</t>
  </si>
  <si>
    <t xml:space="preserve">425103000</t>
  </si>
  <si>
    <t xml:space="preserve">401K Match - DAW</t>
  </si>
  <si>
    <t xml:space="preserve">425104000</t>
  </si>
  <si>
    <t xml:space="preserve">401K Match - ASH</t>
  </si>
  <si>
    <t xml:space="preserve">425105000</t>
  </si>
  <si>
    <t xml:space="preserve">401K Match - CLE</t>
  </si>
  <si>
    <t xml:space="preserve">425106000</t>
  </si>
  <si>
    <t xml:space="preserve">401K Match - CHA</t>
  </si>
  <si>
    <t xml:space="preserve">425107000</t>
  </si>
  <si>
    <t xml:space="preserve">401K Match - SYL</t>
  </si>
  <si>
    <t xml:space="preserve">425108000</t>
  </si>
  <si>
    <t xml:space="preserve">401K Match - OCO</t>
  </si>
  <si>
    <t xml:space="preserve">430000000</t>
  </si>
  <si>
    <t xml:space="preserve">Auto Allowance- Indirect</t>
  </si>
  <si>
    <t xml:space="preserve">Indirect Auto &amp; Truck Expenses</t>
  </si>
  <si>
    <t xml:space="preserve">Field auto kept in Other indirect (not Travel/vehicles) to keep buckets within GL groups.</t>
  </si>
  <si>
    <t xml:space="preserve">435000000</t>
  </si>
  <si>
    <t xml:space="preserve">Auto Repairs &amp; Maintenance- Indirect</t>
  </si>
  <si>
    <t xml:space="preserve">Negative home-office auto R&amp;M (-$34K), likely reclass/credit.</t>
  </si>
  <si>
    <t xml:space="preserve">435101000</t>
  </si>
  <si>
    <t xml:space="preserve">Auto Repairs &amp; Maintenance - HIA</t>
  </si>
  <si>
    <t xml:space="preserve">435102000</t>
  </si>
  <si>
    <t xml:space="preserve">Auto Repairs &amp; Maintenance - ELL</t>
  </si>
  <si>
    <t xml:space="preserve">435103000</t>
  </si>
  <si>
    <t xml:space="preserve">Auto Repairs &amp; Maintenance - DAW</t>
  </si>
  <si>
    <t xml:space="preserve">435104000</t>
  </si>
  <si>
    <t xml:space="preserve">Auto Repairs &amp; Maintenance - ASH</t>
  </si>
  <si>
    <t xml:space="preserve">435105000</t>
  </si>
  <si>
    <t xml:space="preserve">Auto Repairs &amp; Maintenance - AND</t>
  </si>
  <si>
    <t xml:space="preserve">435106000</t>
  </si>
  <si>
    <t xml:space="preserve">Auto Repairs &amp; Maintenance - CHA</t>
  </si>
  <si>
    <t xml:space="preserve">435107000</t>
  </si>
  <si>
    <t xml:space="preserve">Auto Repairs &amp; Maintenance - SYL</t>
  </si>
  <si>
    <t xml:space="preserve">435108000</t>
  </si>
  <si>
    <t xml:space="preserve">Auto Repairs &amp; Maintenance - OCO</t>
  </si>
  <si>
    <t xml:space="preserve">440000000</t>
  </si>
  <si>
    <t xml:space="preserve">Auto Operating Expenses- Indirect</t>
  </si>
  <si>
    <t xml:space="preserve">440101000</t>
  </si>
  <si>
    <t xml:space="preserve">Auto Operating Expenses - HIA</t>
  </si>
  <si>
    <t xml:space="preserve">440102000</t>
  </si>
  <si>
    <t xml:space="preserve">Auto Operating Expenses - ELL</t>
  </si>
  <si>
    <t xml:space="preserve">440103000</t>
  </si>
  <si>
    <t xml:space="preserve">Auto Operating Expenses - DAW</t>
  </si>
  <si>
    <t xml:space="preserve">440104000</t>
  </si>
  <si>
    <t xml:space="preserve">Auto Operating Expenses - ASH</t>
  </si>
  <si>
    <t xml:space="preserve">440105000</t>
  </si>
  <si>
    <t xml:space="preserve">Auto Operating Expenses - AND</t>
  </si>
  <si>
    <t xml:space="preserve">440106000</t>
  </si>
  <si>
    <t xml:space="preserve">Auto Operating Expenses - CHA</t>
  </si>
  <si>
    <t xml:space="preserve">440107000</t>
  </si>
  <si>
    <t xml:space="preserve">Auto Operating Expenses - SYL</t>
  </si>
  <si>
    <t xml:space="preserve">440108000</t>
  </si>
  <si>
    <t xml:space="preserve">Auto Operating Expenses - OCO</t>
  </si>
  <si>
    <t xml:space="preserve">445000000</t>
  </si>
  <si>
    <t xml:space="preserve">Phone/ iPads- Indirect</t>
  </si>
  <si>
    <t xml:space="preserve">IndirectPhones Expenses</t>
  </si>
  <si>
    <t xml:space="preserve">445101000</t>
  </si>
  <si>
    <t xml:space="preserve">Phones HIA</t>
  </si>
  <si>
    <t xml:space="preserve">445102000</t>
  </si>
  <si>
    <t xml:space="preserve">Phones ELL</t>
  </si>
  <si>
    <t xml:space="preserve">445103000</t>
  </si>
  <si>
    <t xml:space="preserve">Phones DAW</t>
  </si>
  <si>
    <t xml:space="preserve">445104000</t>
  </si>
  <si>
    <t xml:space="preserve">Phones ASH</t>
  </si>
  <si>
    <t xml:space="preserve">445105000</t>
  </si>
  <si>
    <t xml:space="preserve">Phones AND</t>
  </si>
  <si>
    <t xml:space="preserve">445106000</t>
  </si>
  <si>
    <t xml:space="preserve">Phones CHA</t>
  </si>
  <si>
    <t xml:space="preserve">445107000</t>
  </si>
  <si>
    <t xml:space="preserve">Phones SYL</t>
  </si>
  <si>
    <t xml:space="preserve">445108000</t>
  </si>
  <si>
    <t xml:space="preserve">Phones OCO</t>
  </si>
  <si>
    <t xml:space="preserve">450000000</t>
  </si>
  <si>
    <t xml:space="preserve">Truck Supplies/ Small Tools</t>
  </si>
  <si>
    <t xml:space="preserve">Indirect Small Tools &amp; Supplies</t>
  </si>
  <si>
    <t xml:space="preserve">450101000</t>
  </si>
  <si>
    <t xml:space="preserve">Truck Supplies/Small Tools HIA</t>
  </si>
  <si>
    <t xml:space="preserve">450102000</t>
  </si>
  <si>
    <t xml:space="preserve">Truck Supplies/Small Tools ELL</t>
  </si>
  <si>
    <t xml:space="preserve">450103000</t>
  </si>
  <si>
    <t xml:space="preserve">Truck Supplies/Small Tools DAW</t>
  </si>
  <si>
    <t xml:space="preserve">450104000</t>
  </si>
  <si>
    <t xml:space="preserve">Truck Supplies/Small Tools ASH</t>
  </si>
  <si>
    <t xml:space="preserve">450105000</t>
  </si>
  <si>
    <t xml:space="preserve">Truck Supplies/Small Tools AND</t>
  </si>
  <si>
    <t xml:space="preserve">450106000</t>
  </si>
  <si>
    <t xml:space="preserve">Truck Supplies/Small Tools CHAT</t>
  </si>
  <si>
    <t xml:space="preserve">450107000</t>
  </si>
  <si>
    <t xml:space="preserve">Truck Supplies/Small Tools SYL</t>
  </si>
  <si>
    <t xml:space="preserve">450108000</t>
  </si>
  <si>
    <t xml:space="preserve">Truck Supplies/ Small Tools OCO</t>
  </si>
  <si>
    <t xml:space="preserve">455000000</t>
  </si>
  <si>
    <t xml:space="preserve">Meals - Indirect</t>
  </si>
  <si>
    <t xml:space="preserve">Indirect Meals and Entertainment</t>
  </si>
  <si>
    <t xml:space="preserve">Field meals kept in Other indirect (not Travel/meals) to keep buckets within GL groups.</t>
  </si>
  <si>
    <t xml:space="preserve">455101000</t>
  </si>
  <si>
    <t xml:space="preserve">Meals  - HIA</t>
  </si>
  <si>
    <t xml:space="preserve">455102000</t>
  </si>
  <si>
    <t xml:space="preserve">Meals - ELL</t>
  </si>
  <si>
    <t xml:space="preserve">455103000</t>
  </si>
  <si>
    <t xml:space="preserve">Meals - DAW</t>
  </si>
  <si>
    <t xml:space="preserve">455104000</t>
  </si>
  <si>
    <t xml:space="preserve">Meals - ASH</t>
  </si>
  <si>
    <t xml:space="preserve">455105000</t>
  </si>
  <si>
    <t xml:space="preserve">Meals - CLE</t>
  </si>
  <si>
    <t xml:space="preserve">455106000</t>
  </si>
  <si>
    <t xml:space="preserve">Meals - CHAT</t>
  </si>
  <si>
    <t xml:space="preserve">455107000</t>
  </si>
  <si>
    <t xml:space="preserve">Meals - SYL</t>
  </si>
  <si>
    <t xml:space="preserve">455108000</t>
  </si>
  <si>
    <t xml:space="preserve">Meals - OCO</t>
  </si>
  <si>
    <t xml:space="preserve">460000000</t>
  </si>
  <si>
    <t xml:space="preserve">Productions Supplies - Indirect</t>
  </si>
  <si>
    <t xml:space="preserve">Production Supplies</t>
  </si>
  <si>
    <t xml:space="preserve">460101000</t>
  </si>
  <si>
    <t xml:space="preserve">Production Supplies - Hiawassee</t>
  </si>
  <si>
    <t xml:space="preserve">460102000</t>
  </si>
  <si>
    <t xml:space="preserve">Production Supplies - Ellijay</t>
  </si>
  <si>
    <t xml:space="preserve">460103000</t>
  </si>
  <si>
    <t xml:space="preserve">Production Supplies - Dawsonville</t>
  </si>
  <si>
    <t xml:space="preserve">460104000</t>
  </si>
  <si>
    <t xml:space="preserve">Production Supplies - Asheville</t>
  </si>
  <si>
    <t xml:space="preserve">460105000</t>
  </si>
  <si>
    <t xml:space="preserve">Production Supplies - Clemson</t>
  </si>
  <si>
    <t xml:space="preserve">460106000</t>
  </si>
  <si>
    <t xml:space="preserve">Production Supplies - Chattanooga</t>
  </si>
  <si>
    <t xml:space="preserve">460107000</t>
  </si>
  <si>
    <t xml:space="preserve">Production Supplies - Sylva</t>
  </si>
  <si>
    <t xml:space="preserve">460108000</t>
  </si>
  <si>
    <t xml:space="preserve">Production Supplies - Oconee</t>
  </si>
  <si>
    <t xml:space="preserve">465000000</t>
  </si>
  <si>
    <t xml:space="preserve">Pre Construction Lost Jobs</t>
  </si>
  <si>
    <t xml:space="preserve">COS - Trailing Costs</t>
  </si>
  <si>
    <t xml:space="preserve">Pre-construction lost jobs: arguably job cost write-off, kept in Other indirect.</t>
  </si>
  <si>
    <t xml:space="preserve">470000000</t>
  </si>
  <si>
    <t xml:space="preserve">Unallocated Job Costs/ Credits</t>
  </si>
  <si>
    <t xml:space="preserve">Trailing / Unallocated Job Costs</t>
  </si>
  <si>
    <t xml:space="preserve">Trailing costs / unallocated job costs on closed homes: arguably cost of sales, kept in Indirect per GL.</t>
  </si>
  <si>
    <t xml:space="preserve">470101000</t>
  </si>
  <si>
    <t xml:space="preserve">Trailing Costs- Hiawassee</t>
  </si>
  <si>
    <t xml:space="preserve">470102000</t>
  </si>
  <si>
    <t xml:space="preserve">Trailing Costs- Ellijay</t>
  </si>
  <si>
    <t xml:space="preserve">470103000</t>
  </si>
  <si>
    <t xml:space="preserve">Trailing Costs- Dawsonville</t>
  </si>
  <si>
    <t xml:space="preserve">470104000</t>
  </si>
  <si>
    <t xml:space="preserve">Trailing Costs- Asheville</t>
  </si>
  <si>
    <t xml:space="preserve">470105000</t>
  </si>
  <si>
    <t xml:space="preserve">Trailing Costs- Clemson</t>
  </si>
  <si>
    <t xml:space="preserve">470106000</t>
  </si>
  <si>
    <t xml:space="preserve">Trailing Costs- Chattanooga</t>
  </si>
  <si>
    <t xml:space="preserve">470107000</t>
  </si>
  <si>
    <t xml:space="preserve">Trailing Costs- Sylva</t>
  </si>
  <si>
    <t xml:space="preserve">470108000</t>
  </si>
  <si>
    <t xml:space="preserve">Trailing Cost - Oconee</t>
  </si>
  <si>
    <t xml:space="preserve">601000000</t>
  </si>
  <si>
    <t xml:space="preserve">Sales Wages</t>
  </si>
  <si>
    <t xml:space="preserve">Sales and Marketing Wages</t>
  </si>
  <si>
    <t xml:space="preserve">602000000</t>
  </si>
  <si>
    <t xml:space="preserve">Sales Taxes</t>
  </si>
  <si>
    <t xml:space="preserve">Sales Taxes (payroll)</t>
  </si>
  <si>
    <t xml:space="preserve">602101000</t>
  </si>
  <si>
    <t xml:space="preserve">Sales Taxes - HIA</t>
  </si>
  <si>
    <t xml:space="preserve">602102000</t>
  </si>
  <si>
    <t xml:space="preserve">Sales Taxes - ELL</t>
  </si>
  <si>
    <t xml:space="preserve">602103000</t>
  </si>
  <si>
    <t xml:space="preserve">Sales Taxes - DAW</t>
  </si>
  <si>
    <t xml:space="preserve">602104000</t>
  </si>
  <si>
    <t xml:space="preserve">Sales Taxes - ASH</t>
  </si>
  <si>
    <t xml:space="preserve">602105000</t>
  </si>
  <si>
    <t xml:space="preserve">Sales Taxes - AND</t>
  </si>
  <si>
    <t xml:space="preserve">602106000</t>
  </si>
  <si>
    <t xml:space="preserve">Sales Taxes - CHA</t>
  </si>
  <si>
    <t xml:space="preserve">602107000</t>
  </si>
  <si>
    <t xml:space="preserve">Sales Taxes - SYL</t>
  </si>
  <si>
    <t xml:space="preserve">602108000</t>
  </si>
  <si>
    <t xml:space="preserve">Sales Taxes - OCO</t>
  </si>
  <si>
    <t xml:space="preserve">610000000</t>
  </si>
  <si>
    <t xml:space="preserve">Phone- Sales</t>
  </si>
  <si>
    <t xml:space="preserve">700000000</t>
  </si>
  <si>
    <t xml:space="preserve">Marketing Salaries</t>
  </si>
  <si>
    <t xml:space="preserve">Marketing salaries grouped with sales salaries (GL rolls them into Sales and Marketing Wages); could move to Marketing.</t>
  </si>
  <si>
    <t xml:space="preserve">603000000</t>
  </si>
  <si>
    <t xml:space="preserve">401k Match- Sales</t>
  </si>
  <si>
    <t xml:space="preserve">Sales 401K Expenses</t>
  </si>
  <si>
    <t xml:space="preserve">603101000</t>
  </si>
  <si>
    <t xml:space="preserve">401K Match Sales HIA</t>
  </si>
  <si>
    <t xml:space="preserve">603102000</t>
  </si>
  <si>
    <t xml:space="preserve">401K Match Sales ELL</t>
  </si>
  <si>
    <t xml:space="preserve">603103000</t>
  </si>
  <si>
    <t xml:space="preserve">401K Match Sales DAW</t>
  </si>
  <si>
    <t xml:space="preserve">603104000</t>
  </si>
  <si>
    <t xml:space="preserve">401K Match Sales ASH</t>
  </si>
  <si>
    <t xml:space="preserve">603105000</t>
  </si>
  <si>
    <t xml:space="preserve">401K Match Sales CLE</t>
  </si>
  <si>
    <t xml:space="preserve">603106000</t>
  </si>
  <si>
    <t xml:space="preserve">401K Match Sales CHA</t>
  </si>
  <si>
    <t xml:space="preserve">603107000</t>
  </si>
  <si>
    <t xml:space="preserve">401K Match Sales SYL</t>
  </si>
  <si>
    <t xml:space="preserve">603108000</t>
  </si>
  <si>
    <t xml:space="preserve">401K Match Sales OCO</t>
  </si>
  <si>
    <t xml:space="preserve">615000000</t>
  </si>
  <si>
    <t xml:space="preserve">Sales Meals and Entertainment</t>
  </si>
  <si>
    <t xml:space="preserve">620000000</t>
  </si>
  <si>
    <t xml:space="preserve">Sales Commissions (In House)</t>
  </si>
  <si>
    <t xml:space="preserve">Sales commission</t>
  </si>
  <si>
    <t xml:space="preserve">620101000</t>
  </si>
  <si>
    <t xml:space="preserve">Sales Commissions (In House) HIAWASS</t>
  </si>
  <si>
    <t xml:space="preserve">620102000</t>
  </si>
  <si>
    <t xml:space="preserve">Sales Commissions (In House) ELLIJAY</t>
  </si>
  <si>
    <t xml:space="preserve">620103000</t>
  </si>
  <si>
    <t xml:space="preserve">Sales Commissions (In House) DAWSONV</t>
  </si>
  <si>
    <t xml:space="preserve">620104000</t>
  </si>
  <si>
    <t xml:space="preserve">Sales Commissions (In House) ASHEVIL</t>
  </si>
  <si>
    <t xml:space="preserve">620105000</t>
  </si>
  <si>
    <t xml:space="preserve">Sales Commissions (In House) ANDERSO</t>
  </si>
  <si>
    <t xml:space="preserve">620106000</t>
  </si>
  <si>
    <t xml:space="preserve">Sales Commissions (In House) CHATTAN</t>
  </si>
  <si>
    <t xml:space="preserve">620107000</t>
  </si>
  <si>
    <t xml:space="preserve">Sales Commissions (In House) SYLVA</t>
  </si>
  <si>
    <t xml:space="preserve">620108000</t>
  </si>
  <si>
    <t xml:space="preserve">Sales Commissions ( In House) OCONEE</t>
  </si>
  <si>
    <t xml:space="preserve">625000000</t>
  </si>
  <si>
    <t xml:space="preserve">Sales Commissions (Brokers)</t>
  </si>
  <si>
    <t xml:space="preserve">625101000</t>
  </si>
  <si>
    <t xml:space="preserve">Sales Commissions - Broker - HIA</t>
  </si>
  <si>
    <t xml:space="preserve">625102000</t>
  </si>
  <si>
    <t xml:space="preserve">Sales Commissions - Broker - ELL</t>
  </si>
  <si>
    <t xml:space="preserve">625103000</t>
  </si>
  <si>
    <t xml:space="preserve">Sales Commissions - Broker - DAW</t>
  </si>
  <si>
    <t xml:space="preserve">625104000</t>
  </si>
  <si>
    <t xml:space="preserve">Sales Commissions - Broker - ASH</t>
  </si>
  <si>
    <t xml:space="preserve">625105000</t>
  </si>
  <si>
    <t xml:space="preserve">Sales Commissions - Broker - AND</t>
  </si>
  <si>
    <t xml:space="preserve">625106000</t>
  </si>
  <si>
    <t xml:space="preserve">Sales Commissions - Broker - CHAT</t>
  </si>
  <si>
    <t xml:space="preserve">625107000</t>
  </si>
  <si>
    <t xml:space="preserve">Sales Commissions - Broker - SYL</t>
  </si>
  <si>
    <t xml:space="preserve">625108000</t>
  </si>
  <si>
    <t xml:space="preserve">Sales Commissions (Broker) OCONEE</t>
  </si>
  <si>
    <t xml:space="preserve">650000000</t>
  </si>
  <si>
    <t xml:space="preserve">Referrals- Sales</t>
  </si>
  <si>
    <t xml:space="preserve">Referral fees grouped with commissions (GL rolls them into Sales commission subtotal).</t>
  </si>
  <si>
    <t xml:space="preserve">650101000</t>
  </si>
  <si>
    <t xml:space="preserve">Refferals - Sales HIA</t>
  </si>
  <si>
    <t xml:space="preserve">650102000</t>
  </si>
  <si>
    <t xml:space="preserve">Refferals - Sales ELL</t>
  </si>
  <si>
    <t xml:space="preserve">650103000</t>
  </si>
  <si>
    <t xml:space="preserve">Refferals - Sales DAW</t>
  </si>
  <si>
    <t xml:space="preserve">650104000</t>
  </si>
  <si>
    <t xml:space="preserve">Refferals - Sales ASH</t>
  </si>
  <si>
    <t xml:space="preserve">650105000</t>
  </si>
  <si>
    <t xml:space="preserve">Refferals - Sales AND</t>
  </si>
  <si>
    <t xml:space="preserve">650106000</t>
  </si>
  <si>
    <t xml:space="preserve">Refferals - Sales CHA</t>
  </si>
  <si>
    <t xml:space="preserve">650107000</t>
  </si>
  <si>
    <t xml:space="preserve">Refferals - Sales SYL</t>
  </si>
  <si>
    <t xml:space="preserve">650108000</t>
  </si>
  <si>
    <t xml:space="preserve">Refferals - Sales OCO</t>
  </si>
  <si>
    <t xml:space="preserve">630000000</t>
  </si>
  <si>
    <t xml:space="preserve">Housing Allowance - Sales</t>
  </si>
  <si>
    <t xml:space="preserve">Sales housing allowance treated as sales compensation.</t>
  </si>
  <si>
    <t xml:space="preserve">635000000</t>
  </si>
  <si>
    <t xml:space="preserve">Sales Auto Expense</t>
  </si>
  <si>
    <t xml:space="preserve">640000000</t>
  </si>
  <si>
    <t xml:space="preserve">Supplies- Sales</t>
  </si>
  <si>
    <t xml:space="preserve">Sales Supplies</t>
  </si>
  <si>
    <t xml:space="preserve">640101000</t>
  </si>
  <si>
    <t xml:space="preserve">Supplies Sales HIA</t>
  </si>
  <si>
    <t xml:space="preserve">640102000</t>
  </si>
  <si>
    <t xml:space="preserve">Supplies Sales ELL</t>
  </si>
  <si>
    <t xml:space="preserve">640103000</t>
  </si>
  <si>
    <t xml:space="preserve">Supplies Sales DAW</t>
  </si>
  <si>
    <t xml:space="preserve">640104000</t>
  </si>
  <si>
    <t xml:space="preserve">Supplies Sales ASH</t>
  </si>
  <si>
    <t xml:space="preserve">640105000</t>
  </si>
  <si>
    <t xml:space="preserve">Supplies Sales AND</t>
  </si>
  <si>
    <t xml:space="preserve">640106000</t>
  </si>
  <si>
    <t xml:space="preserve">Supplies Sales CHA</t>
  </si>
  <si>
    <t xml:space="preserve">640107000</t>
  </si>
  <si>
    <t xml:space="preserve">Supplies Sales SYL</t>
  </si>
  <si>
    <t xml:space="preserve">640108000</t>
  </si>
  <si>
    <t xml:space="preserve">Supplies Sales OCO</t>
  </si>
  <si>
    <t xml:space="preserve">645000000</t>
  </si>
  <si>
    <t xml:space="preserve">Concessions/ Giveaways- Sales</t>
  </si>
  <si>
    <t xml:space="preserve">Concessions</t>
  </si>
  <si>
    <t xml:space="preserve">Buyer concessions/giveaways: could be viewed as revenue reduction/incentive; kept as selling cost.</t>
  </si>
  <si>
    <t xml:space="preserve">645101000</t>
  </si>
  <si>
    <t xml:space="preserve">Concessions - Sales - Hiawassee</t>
  </si>
  <si>
    <t xml:space="preserve">645102000</t>
  </si>
  <si>
    <t xml:space="preserve">Concessions - Sales - Ellijay</t>
  </si>
  <si>
    <t xml:space="preserve">645103000</t>
  </si>
  <si>
    <t xml:space="preserve">Concessions - Sales - Dawsonville</t>
  </si>
  <si>
    <t xml:space="preserve">645104000</t>
  </si>
  <si>
    <t xml:space="preserve">Concessions - Sales - Asheville</t>
  </si>
  <si>
    <t xml:space="preserve">645105000</t>
  </si>
  <si>
    <t xml:space="preserve">Concessions - Sales - Anderson</t>
  </si>
  <si>
    <t xml:space="preserve">645106000</t>
  </si>
  <si>
    <t xml:space="preserve">Concessions - Sales - Chattanooga</t>
  </si>
  <si>
    <t xml:space="preserve">645107000</t>
  </si>
  <si>
    <t xml:space="preserve">Concessions - Sales - Sylva</t>
  </si>
  <si>
    <t xml:space="preserve">645108000</t>
  </si>
  <si>
    <t xml:space="preserve">Concessions -Sales-Oconee</t>
  </si>
  <si>
    <t xml:space="preserve">655000000</t>
  </si>
  <si>
    <t xml:space="preserve">Closing Gifts- Sales</t>
  </si>
  <si>
    <t xml:space="preserve">Closing Gifts</t>
  </si>
  <si>
    <t xml:space="preserve">655101000</t>
  </si>
  <si>
    <t xml:space="preserve">Closing Gifts - Sales Hiawassee</t>
  </si>
  <si>
    <t xml:space="preserve">655102000</t>
  </si>
  <si>
    <t xml:space="preserve">Closing Gifts - Sales Ellijay</t>
  </si>
  <si>
    <t xml:space="preserve">655103000</t>
  </si>
  <si>
    <t xml:space="preserve">Closing Gifts - Sales Dawsonville</t>
  </si>
  <si>
    <t xml:space="preserve">655104000</t>
  </si>
  <si>
    <t xml:space="preserve">Closing Gifts - Sales Asheville</t>
  </si>
  <si>
    <t xml:space="preserve">655105000</t>
  </si>
  <si>
    <t xml:space="preserve">Closing Gifts - Sales Anderson</t>
  </si>
  <si>
    <t xml:space="preserve">655106000</t>
  </si>
  <si>
    <t xml:space="preserve">Closing Gifts- Sales Chattanooga</t>
  </si>
  <si>
    <t xml:space="preserve">655107000</t>
  </si>
  <si>
    <t xml:space="preserve">Closing Gifts- Sales Sylva</t>
  </si>
  <si>
    <t xml:space="preserve">655108000</t>
  </si>
  <si>
    <t xml:space="preserve">Closing Gifts - Sales Oconee</t>
  </si>
  <si>
    <t xml:space="preserve">660000000</t>
  </si>
  <si>
    <t xml:space="preserve">Training &amp; Meetings</t>
  </si>
  <si>
    <t xml:space="preserve">Sales training &amp; meetings in Other selling.</t>
  </si>
  <si>
    <t xml:space="preserve">661000000</t>
  </si>
  <si>
    <t xml:space="preserve">Sales Travel Expense</t>
  </si>
  <si>
    <t xml:space="preserve">665000000</t>
  </si>
  <si>
    <t xml:space="preserve">Showroom Expenses</t>
  </si>
  <si>
    <t xml:space="preserve">665101000</t>
  </si>
  <si>
    <t xml:space="preserve">Showroom Expenses - Hiawassee</t>
  </si>
  <si>
    <t xml:space="preserve">665102000</t>
  </si>
  <si>
    <t xml:space="preserve">Showroom Expenses - Ellijay</t>
  </si>
  <si>
    <t xml:space="preserve">665103000</t>
  </si>
  <si>
    <t xml:space="preserve">Showroom Expenses - Dawsonville</t>
  </si>
  <si>
    <t xml:space="preserve">665104000</t>
  </si>
  <si>
    <t xml:space="preserve">Showroom Expenses - Asheville</t>
  </si>
  <si>
    <t xml:space="preserve">665105000</t>
  </si>
  <si>
    <t xml:space="preserve">Showroom Expenses - Anderson</t>
  </si>
  <si>
    <t xml:space="preserve">665106000</t>
  </si>
  <si>
    <t xml:space="preserve">Showroom Expenses - Chattanooga</t>
  </si>
  <si>
    <t xml:space="preserve">665107000</t>
  </si>
  <si>
    <t xml:space="preserve">Showroom Expenses - Sylva</t>
  </si>
  <si>
    <t xml:space="preserve">665108000</t>
  </si>
  <si>
    <t xml:space="preserve">Showroom Expenses - Oconee</t>
  </si>
  <si>
    <t xml:space="preserve">670000000</t>
  </si>
  <si>
    <t xml:space="preserve">Print Advertising</t>
  </si>
  <si>
    <t xml:space="preserve">Advertising (print + by office)</t>
  </si>
  <si>
    <t xml:space="preserve">Advertising</t>
  </si>
  <si>
    <t xml:space="preserve">670100000</t>
  </si>
  <si>
    <t xml:space="preserve">Advertising - Blairsville</t>
  </si>
  <si>
    <t xml:space="preserve">Unattributed</t>
  </si>
  <si>
    <t xml:space="preserve">670101000</t>
  </si>
  <si>
    <t xml:space="preserve">Advertising - Hiawassee</t>
  </si>
  <si>
    <t xml:space="preserve">670102000</t>
  </si>
  <si>
    <t xml:space="preserve">Advertising - Ellijay</t>
  </si>
  <si>
    <t xml:space="preserve">670103000</t>
  </si>
  <si>
    <t xml:space="preserve">Advertising - Dawsonville</t>
  </si>
  <si>
    <t xml:space="preserve">670104000</t>
  </si>
  <si>
    <t xml:space="preserve">Advertising - Asheville</t>
  </si>
  <si>
    <t xml:space="preserve">670105000</t>
  </si>
  <si>
    <t xml:space="preserve">Advertising - Clemson</t>
  </si>
  <si>
    <t xml:space="preserve">670106000</t>
  </si>
  <si>
    <t xml:space="preserve">Advertising - Chattanooga</t>
  </si>
  <si>
    <t xml:space="preserve">670107000</t>
  </si>
  <si>
    <t xml:space="preserve">Advertising - Sylva</t>
  </si>
  <si>
    <t xml:space="preserve">670108000</t>
  </si>
  <si>
    <t xml:space="preserve">Advertising - Oconee</t>
  </si>
  <si>
    <t xml:space="preserve">675000000</t>
  </si>
  <si>
    <t xml:space="preserve">Internet/ Website Advertising</t>
  </si>
  <si>
    <t xml:space="preserve">680000000</t>
  </si>
  <si>
    <t xml:space="preserve">Signs and Billboards</t>
  </si>
  <si>
    <t xml:space="preserve">685000000</t>
  </si>
  <si>
    <t xml:space="preserve">Marketing Agency Fees</t>
  </si>
  <si>
    <t xml:space="preserve">690000000</t>
  </si>
  <si>
    <t xml:space="preserve">Architectural/ Rendering Fees</t>
  </si>
  <si>
    <t xml:space="preserve">Architectural/rendering fees kept in Marketing (GL Advertising subtotal); could be design/product cost.</t>
  </si>
  <si>
    <t xml:space="preserve">695000000</t>
  </si>
  <si>
    <t xml:space="preserve">Event Marketing/ Promo Items</t>
  </si>
  <si>
    <t xml:space="preserve">677000000</t>
  </si>
  <si>
    <t xml:space="preserve">Advertising - Online</t>
  </si>
  <si>
    <t xml:space="preserve">696000000</t>
  </si>
  <si>
    <t xml:space="preserve">General Marketing</t>
  </si>
  <si>
    <t xml:space="preserve">801000000</t>
  </si>
  <si>
    <t xml:space="preserve">Senior Leadership Salaries</t>
  </si>
  <si>
    <t xml:space="preserve">G&amp;A Salaries and Wages</t>
  </si>
  <si>
    <t xml:space="preserve">802000000</t>
  </si>
  <si>
    <t xml:space="preserve">Accounting Salaries</t>
  </si>
  <si>
    <t xml:space="preserve">803000000</t>
  </si>
  <si>
    <t xml:space="preserve">Bonuses - Mgt and Office</t>
  </si>
  <si>
    <t xml:space="preserve">804000000</t>
  </si>
  <si>
    <t xml:space="preserve">Admin Taxes</t>
  </si>
  <si>
    <t xml:space="preserve">807000000</t>
  </si>
  <si>
    <t xml:space="preserve">IT Salaries</t>
  </si>
  <si>
    <t xml:space="preserve">IT salaries kept with admin salaries (not IT bucket).</t>
  </si>
  <si>
    <t xml:space="preserve">805000000</t>
  </si>
  <si>
    <t xml:space="preserve">401k Match- Mgt and Office</t>
  </si>
  <si>
    <t xml:space="preserve">G&amp;A 401K Expense</t>
  </si>
  <si>
    <t xml:space="preserve">821000000</t>
  </si>
  <si>
    <t xml:space="preserve">Payroll/ HR/ 401k Fees</t>
  </si>
  <si>
    <t xml:space="preserve">Payroll/HR/401k admin fees grouped with admin benefits (GL G&amp;A 401K subtotal); could be professional fees.</t>
  </si>
  <si>
    <t xml:space="preserve">811000000</t>
  </si>
  <si>
    <t xml:space="preserve">Insurance- Workers Comp</t>
  </si>
  <si>
    <t xml:space="preserve">812000000</t>
  </si>
  <si>
    <t xml:space="preserve">Insurance- GL, Auto, Umb, BR</t>
  </si>
  <si>
    <t xml:space="preserve">813000000</t>
  </si>
  <si>
    <t xml:space="preserve">Insurance- Health, Dental, Vision</t>
  </si>
  <si>
    <t xml:space="preserve">Company-wide health/dental/vision kept in Insurance per GL; arguably employee benefits. Big bucket: employee benefit, moved from Insurance to Salaries, wages &amp; benefits.</t>
  </si>
  <si>
    <t xml:space="preserve">814000000</t>
  </si>
  <si>
    <t xml:space="preserve">Insurance- Life, LTD, STD</t>
  </si>
  <si>
    <t xml:space="preserve">Life/LTD/STD kept in Insurance per GL; arguably employee benefits. Big bucket: employee benefit, moved from Insurance to Salaries, wages &amp; benefits.</t>
  </si>
  <si>
    <t xml:space="preserve">815000000</t>
  </si>
  <si>
    <t xml:space="preserve">Insurance - Aircraft</t>
  </si>
  <si>
    <t xml:space="preserve">Aircraft insurance in Insurance.</t>
  </si>
  <si>
    <t xml:space="preserve">825000000</t>
  </si>
  <si>
    <t xml:space="preserve">Recruiting and Hiring</t>
  </si>
  <si>
    <t xml:space="preserve">Staffing and Recruiting</t>
  </si>
  <si>
    <t xml:space="preserve">825101000</t>
  </si>
  <si>
    <t xml:space="preserve">Recruiting and Hiring - HIA</t>
  </si>
  <si>
    <t xml:space="preserve">825102000</t>
  </si>
  <si>
    <t xml:space="preserve">Recruiting and Hiring - ELL</t>
  </si>
  <si>
    <t xml:space="preserve">825103000</t>
  </si>
  <si>
    <t xml:space="preserve">Recruiting and Hiring - DAW</t>
  </si>
  <si>
    <t xml:space="preserve">825104000</t>
  </si>
  <si>
    <t xml:space="preserve">Recruiting and Hiring - ASH</t>
  </si>
  <si>
    <t xml:space="preserve">825105000</t>
  </si>
  <si>
    <t xml:space="preserve">Recruiting and Hiring - CLE</t>
  </si>
  <si>
    <t xml:space="preserve">825106000</t>
  </si>
  <si>
    <t xml:space="preserve">Recruiting and Hiring - CHAT</t>
  </si>
  <si>
    <t xml:space="preserve">825107000</t>
  </si>
  <si>
    <t xml:space="preserve">Recruiting and Hiring - SYL</t>
  </si>
  <si>
    <t xml:space="preserve">825108000</t>
  </si>
  <si>
    <t xml:space="preserve">Recrruiting and Hiring - OCO</t>
  </si>
  <si>
    <t xml:space="preserve">827000000</t>
  </si>
  <si>
    <t xml:space="preserve">G&amp;A Training &amp; Meetings</t>
  </si>
  <si>
    <t xml:space="preserve">G&amp;A training &amp; meetings ($355K) in Other G&amp;A; could include travel/events.</t>
  </si>
  <si>
    <t xml:space="preserve">830100000</t>
  </si>
  <si>
    <t xml:space="preserve">Rent - Blairsville</t>
  </si>
  <si>
    <t xml:space="preserve">830000000</t>
  </si>
  <si>
    <t xml:space="preserve">Rent (by office)</t>
  </si>
  <si>
    <t xml:space="preserve">Rent Expense</t>
  </si>
  <si>
    <t xml:space="preserve">830100001</t>
  </si>
  <si>
    <t xml:space="preserve">Rent - Alpharetta</t>
  </si>
  <si>
    <t xml:space="preserve">830101000</t>
  </si>
  <si>
    <t xml:space="preserve">Rent - Hiawassee</t>
  </si>
  <si>
    <t xml:space="preserve">830102000</t>
  </si>
  <si>
    <t xml:space="preserve">Rent - Ellijay</t>
  </si>
  <si>
    <t xml:space="preserve">830103000</t>
  </si>
  <si>
    <t xml:space="preserve">Rent - Dawsonville</t>
  </si>
  <si>
    <t xml:space="preserve">830104000</t>
  </si>
  <si>
    <t xml:space="preserve">Rent - Asheville</t>
  </si>
  <si>
    <t xml:space="preserve">830105000</t>
  </si>
  <si>
    <t xml:space="preserve">Rent - Clemson</t>
  </si>
  <si>
    <t xml:space="preserve">830106000</t>
  </si>
  <si>
    <t xml:space="preserve">Rent - Chattanooga</t>
  </si>
  <si>
    <t xml:space="preserve">830107000</t>
  </si>
  <si>
    <t xml:space="preserve">Rent - Sylva</t>
  </si>
  <si>
    <t xml:space="preserve">830108000</t>
  </si>
  <si>
    <t xml:space="preserve">Rent - Oconee</t>
  </si>
  <si>
    <t xml:space="preserve">832100000</t>
  </si>
  <si>
    <t xml:space="preserve">Office Rep and Maint- Blairsville</t>
  </si>
  <si>
    <t xml:space="preserve">832000000</t>
  </si>
  <si>
    <t xml:space="preserve">Office Rep and Maint (by office)</t>
  </si>
  <si>
    <t xml:space="preserve">Office Expenses</t>
  </si>
  <si>
    <t xml:space="preserve">832101000</t>
  </si>
  <si>
    <t xml:space="preserve">Office Rep and Maint- Hiawassee</t>
  </si>
  <si>
    <t xml:space="preserve">832102000</t>
  </si>
  <si>
    <t xml:space="preserve">Office Rep and Maint- Ellijay</t>
  </si>
  <si>
    <t xml:space="preserve">832103000</t>
  </si>
  <si>
    <t xml:space="preserve">Office Rep and Maint- Dawsonville</t>
  </si>
  <si>
    <t xml:space="preserve">832104000</t>
  </si>
  <si>
    <t xml:space="preserve">Office Rep and Maint- Asheville</t>
  </si>
  <si>
    <t xml:space="preserve">832105000</t>
  </si>
  <si>
    <t xml:space="preserve">Office Rep and Maint - Clemson</t>
  </si>
  <si>
    <t xml:space="preserve">832106000</t>
  </si>
  <si>
    <t xml:space="preserve">Office Rep and Maint- Chattanooga</t>
  </si>
  <si>
    <t xml:space="preserve">832107000</t>
  </si>
  <si>
    <t xml:space="preserve">Office Rep and Maint- Sylva</t>
  </si>
  <si>
    <t xml:space="preserve">832108000</t>
  </si>
  <si>
    <t xml:space="preserve">Office Rep and Maint - Oconee</t>
  </si>
  <si>
    <t xml:space="preserve">838100000</t>
  </si>
  <si>
    <t xml:space="preserve">Office Expenses- Blairsville</t>
  </si>
  <si>
    <t xml:space="preserve">838000000</t>
  </si>
  <si>
    <t xml:space="preserve">Office Expenses (by office)</t>
  </si>
  <si>
    <t xml:space="preserve">Office expenses (per office) placed with occupancy; content unknown (supplies, cleaning, etc.).</t>
  </si>
  <si>
    <t xml:space="preserve">838101000</t>
  </si>
  <si>
    <t xml:space="preserve">Office Expenses- Hiawassee</t>
  </si>
  <si>
    <t xml:space="preserve">838102000</t>
  </si>
  <si>
    <t xml:space="preserve">Office Expenses- Ellijay</t>
  </si>
  <si>
    <t xml:space="preserve">838103000</t>
  </si>
  <si>
    <t xml:space="preserve">Office Expenses- Dawsonville</t>
  </si>
  <si>
    <t xml:space="preserve">838104000</t>
  </si>
  <si>
    <t xml:space="preserve">Office Expenses- Asheville</t>
  </si>
  <si>
    <t xml:space="preserve">838105000</t>
  </si>
  <si>
    <t xml:space="preserve">Office Expenses - Clemson</t>
  </si>
  <si>
    <t xml:space="preserve">838106000</t>
  </si>
  <si>
    <t xml:space="preserve">Office Expenses- Chattanooga</t>
  </si>
  <si>
    <t xml:space="preserve">838107000</t>
  </si>
  <si>
    <t xml:space="preserve">Office Expenses- Sylva</t>
  </si>
  <si>
    <t xml:space="preserve">838108000</t>
  </si>
  <si>
    <t xml:space="preserve">Office Expenses - Oconee</t>
  </si>
  <si>
    <t xml:space="preserve">838109000</t>
  </si>
  <si>
    <t xml:space="preserve">Office Expenses- Alpharetta</t>
  </si>
  <si>
    <t xml:space="preserve">835000000</t>
  </si>
  <si>
    <t xml:space="preserve">Utilities</t>
  </si>
  <si>
    <t xml:space="preserve">835100000</t>
  </si>
  <si>
    <t xml:space="preserve">Utilities- Blairsville</t>
  </si>
  <si>
    <t xml:space="preserve">835101000</t>
  </si>
  <si>
    <t xml:space="preserve">Utilities- Hiawassee</t>
  </si>
  <si>
    <t xml:space="preserve">835102000</t>
  </si>
  <si>
    <t xml:space="preserve">Utilities- Ellijay</t>
  </si>
  <si>
    <t xml:space="preserve">835103000</t>
  </si>
  <si>
    <t xml:space="preserve">Utilities- Dawsonville</t>
  </si>
  <si>
    <t xml:space="preserve">835104000</t>
  </si>
  <si>
    <t xml:space="preserve">Utilities- Asheville</t>
  </si>
  <si>
    <t xml:space="preserve">835105000</t>
  </si>
  <si>
    <t xml:space="preserve">Utilities - Clemson</t>
  </si>
  <si>
    <t xml:space="preserve">835106000</t>
  </si>
  <si>
    <t xml:space="preserve">Utilities- Chattanooga</t>
  </si>
  <si>
    <t xml:space="preserve">835107000</t>
  </si>
  <si>
    <t xml:space="preserve">Utilities- Sylva</t>
  </si>
  <si>
    <t xml:space="preserve">835108000</t>
  </si>
  <si>
    <t xml:space="preserve">Utilities - Oconee</t>
  </si>
  <si>
    <t xml:space="preserve">836101000</t>
  </si>
  <si>
    <t xml:space="preserve">Travel Expenses - HIA</t>
  </si>
  <si>
    <t xml:space="preserve">836000000</t>
  </si>
  <si>
    <t xml:space="preserve">Travel Expenses (by office)</t>
  </si>
  <si>
    <t xml:space="preserve">G&amp;A Travel</t>
  </si>
  <si>
    <t xml:space="preserve">836102000</t>
  </si>
  <si>
    <t xml:space="preserve">Travel Expenses - ELL</t>
  </si>
  <si>
    <t xml:space="preserve">836103000</t>
  </si>
  <si>
    <t xml:space="preserve">Travel Expenses - DAW</t>
  </si>
  <si>
    <t xml:space="preserve">836104000</t>
  </si>
  <si>
    <t xml:space="preserve">Travel Expenses - ASH</t>
  </si>
  <si>
    <t xml:space="preserve">836105000</t>
  </si>
  <si>
    <t xml:space="preserve">Travel Expenses - AND</t>
  </si>
  <si>
    <t xml:space="preserve">836106000</t>
  </si>
  <si>
    <t xml:space="preserve">Travel Expenses - CHA</t>
  </si>
  <si>
    <t xml:space="preserve">836107000</t>
  </si>
  <si>
    <t xml:space="preserve">Travel Expenses- SYL</t>
  </si>
  <si>
    <t xml:space="preserve">836108000</t>
  </si>
  <si>
    <t xml:space="preserve">Travel Expenses - OCO</t>
  </si>
  <si>
    <t xml:space="preserve">854000000</t>
  </si>
  <si>
    <t xml:space="preserve">Travel Expenses</t>
  </si>
  <si>
    <t xml:space="preserve">837000000</t>
  </si>
  <si>
    <t xml:space="preserve">Phone &amp; Internet</t>
  </si>
  <si>
    <t xml:space="preserve">840000000</t>
  </si>
  <si>
    <t xml:space="preserve">Postage &amp; Delivery</t>
  </si>
  <si>
    <t xml:space="preserve">844000000</t>
  </si>
  <si>
    <t xml:space="preserve">Dues and Subscription</t>
  </si>
  <si>
    <t xml:space="preserve">845000000</t>
  </si>
  <si>
    <t xml:space="preserve">Computer- Hardware</t>
  </si>
  <si>
    <t xml:space="preserve">Computer and IT Expenses</t>
  </si>
  <si>
    <t xml:space="preserve">846000000</t>
  </si>
  <si>
    <t xml:space="preserve">Computer- Software/ Subscription</t>
  </si>
  <si>
    <t xml:space="preserve">847000000</t>
  </si>
  <si>
    <t xml:space="preserve">Computer- Support and Maint</t>
  </si>
  <si>
    <t xml:space="preserve">850000000</t>
  </si>
  <si>
    <t xml:space="preserve">Autos- Repair and Maint</t>
  </si>
  <si>
    <t xml:space="preserve">G&amp;A Auto Expense</t>
  </si>
  <si>
    <t xml:space="preserve">851000000</t>
  </si>
  <si>
    <t xml:space="preserve">Autos- Operating Expenses</t>
  </si>
  <si>
    <t xml:space="preserve">852000000</t>
  </si>
  <si>
    <t xml:space="preserve">Autos- Taxes and Licenses</t>
  </si>
  <si>
    <t xml:space="preserve">857000000</t>
  </si>
  <si>
    <t xml:space="preserve">G&amp;A Taxes</t>
  </si>
  <si>
    <t xml:space="preserve">G&amp;A taxes (likely property/franchise) in Other G&amp;A; not payroll taxes (payroll taxes are 804).</t>
  </si>
  <si>
    <t xml:space="preserve">858000000</t>
  </si>
  <si>
    <t xml:space="preserve">Licenses &amp; Fees</t>
  </si>
  <si>
    <t xml:space="preserve">865000000</t>
  </si>
  <si>
    <t xml:space="preserve">Accounting Expenses</t>
  </si>
  <si>
    <t xml:space="preserve">Professional Fees</t>
  </si>
  <si>
    <t xml:space="preserve">866000000</t>
  </si>
  <si>
    <t xml:space="preserve">Legal Expenses</t>
  </si>
  <si>
    <t xml:space="preserve">867000000</t>
  </si>
  <si>
    <t xml:space="preserve">Consulting Fees</t>
  </si>
  <si>
    <t xml:space="preserve">870000000</t>
  </si>
  <si>
    <t xml:space="preserve">Bank and Finance Charges</t>
  </si>
  <si>
    <t xml:space="preserve">Bank Fees</t>
  </si>
  <si>
    <t xml:space="preserve">871000000</t>
  </si>
  <si>
    <t xml:space="preserve">Credit Card Processing Fees</t>
  </si>
  <si>
    <t xml:space="preserve">870000002</t>
  </si>
  <si>
    <t xml:space="preserve">Loan Closing Costs</t>
  </si>
  <si>
    <t xml:space="preserve">Loan closing costs: financing-related, arguably below the line; kept in Other G&amp;A per GL.</t>
  </si>
  <si>
    <t xml:space="preserve">875000000</t>
  </si>
  <si>
    <t xml:space="preserve">BHH Cares - Home Office</t>
  </si>
  <si>
    <t xml:space="preserve">BHH Cares</t>
  </si>
  <si>
    <t xml:space="preserve">BHH Cares (charitable/community giving) in Other G&amp;A.</t>
  </si>
  <si>
    <t xml:space="preserve">875101000</t>
  </si>
  <si>
    <t xml:space="preserve">BHH Cares - Hiawassee</t>
  </si>
  <si>
    <t xml:space="preserve">875102000</t>
  </si>
  <si>
    <t xml:space="preserve">BHH Cares - Ellijay</t>
  </si>
  <si>
    <t xml:space="preserve">875103000</t>
  </si>
  <si>
    <t xml:space="preserve">BHH Cares - Dawsonville</t>
  </si>
  <si>
    <t xml:space="preserve">875104000</t>
  </si>
  <si>
    <t xml:space="preserve">BHH Cares - Asheville</t>
  </si>
  <si>
    <t xml:space="preserve">875105000</t>
  </si>
  <si>
    <t xml:space="preserve">BHH Cares - Clemson</t>
  </si>
  <si>
    <t xml:space="preserve">875106000</t>
  </si>
  <si>
    <t xml:space="preserve">BHH Cares - Chattanooga</t>
  </si>
  <si>
    <t xml:space="preserve">875107000</t>
  </si>
  <si>
    <t xml:space="preserve">BHH Cares - Sylva</t>
  </si>
  <si>
    <t xml:space="preserve">875108000</t>
  </si>
  <si>
    <t xml:space="preserve">BHH Cares - Oconee</t>
  </si>
  <si>
    <t xml:space="preserve">880000000</t>
  </si>
  <si>
    <t xml:space="preserve">G&amp;A Meals &amp; Entertainment</t>
  </si>
  <si>
    <t xml:space="preserve">885000000</t>
  </si>
  <si>
    <t xml:space="preserve">Aircraft/ Travel Expenses</t>
  </si>
  <si>
    <t xml:space="preserve">Aircraft Expenses</t>
  </si>
  <si>
    <t xml:space="preserve">930000002</t>
  </si>
  <si>
    <t xml:space="preserve">Aircraft Lease Payment</t>
  </si>
  <si>
    <t xml:space="preserve">890000000</t>
  </si>
  <si>
    <t xml:space="preserve">Uniforms</t>
  </si>
  <si>
    <t xml:space="preserve">895000000</t>
  </si>
  <si>
    <t xml:space="preserve">Depreciation &amp; Amortization Expense</t>
  </si>
  <si>
    <t xml:space="preserve">Depreciation &amp; amortization: non-cash.</t>
  </si>
  <si>
    <t xml:space="preserve">920000000</t>
  </si>
  <si>
    <t xml:space="preserve">Gain/ Loss from Sale of Assets</t>
  </si>
  <si>
    <t xml:space="preserve">Gain / Loss on Sale of Assets</t>
  </si>
  <si>
    <t xml:space="preserve">Gain/loss on asset sales/disposals: non-cash, non-recurring.</t>
  </si>
  <si>
    <t xml:space="preserve">920000001</t>
  </si>
  <si>
    <t xml:space="preserve">Loss on Disposal of Fixed Assets</t>
  </si>
  <si>
    <t xml:space="preserve">922000000</t>
  </si>
  <si>
    <t xml:space="preserve">Unrealized Gain/Loss</t>
  </si>
  <si>
    <t xml:space="preserve">Unrealized gain/loss (-$560K) sits in G&amp;A; non-operating in nature, reduces overhead.</t>
  </si>
  <si>
    <t xml:space="preserve">TOTAL (354 accounts)</t>
  </si>
  <si>
    <t xml:space="preserve">Brown Haven Homes (company 001) - YTD 2026 overhead by bucket</t>
  </si>
  <si>
    <t xml:space="preserve">1/1/2026 - 10/19/2026 (latest posted GL date). Source: Oasis income statement by GL account, pulled 10/19/2026. $ via SUMIF from Account mapping tab.</t>
  </si>
  <si>
    <t xml:space="preserve">% of its GL group</t>
  </si>
  <si>
    <t xml:space="preserve">% of Sales + G&amp;A only</t>
  </si>
  <si>
    <t xml:space="preserve">YTD $ (from mapping)</t>
  </si>
  <si>
    <t xml:space="preserve">Oasis group total</t>
  </si>
  <si>
    <t xml:space="preserve">Difference</t>
  </si>
  <si>
    <t xml:space="preserve">Alternative view: Sales + G&amp;A only (excl. Indirect)</t>
  </si>
  <si>
    <t xml:space="preserve">(col D here = share of total overhead)</t>
  </si>
  <si>
    <t xml:space="preserve">Top 10 account lines (individual GL accounts)</t>
  </si>
  <si>
    <t xml:space="preserve">Account</t>
  </si>
  <si>
    <t xml:space="preserve">Top 10 base accounts (per-office accounts collapsed by base account)</t>
  </si>
  <si>
    <t xml:space="preserve">Base account</t>
  </si>
  <si>
    <t xml:space="preserve">Base #</t>
  </si>
  <si>
    <t xml:space="preserve">Bucket rows are sorted by YTD $ as built; if you re-map accounts, $ and % update automatically but re-sort manually. Top-10 base-account list is fixed as built ($ recalc).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</si>
</sst>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0.0%"/>
    <numFmt numFmtId="167" formatCode="\$#,##0;[RED]&quot;($&quot;#,##0\);\-"/>
    <numFmt numFmtId="168" formatCode="0.0%;[RED]\-0.0%;\-"/>
    <numFmt numFmtId="169" formatCode="#,##0"/>
    <numFmt numFmtId="170" formatCode="\$#,##0.00;[RED]&quot;($&quot;#,##0.00\);\-"/>
    <numFmt numFmtId="171" formatCode="0.0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3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i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1F2"/>
        <bgColor rgb="FFFCE4D6"/>
      </patternFill>
    </fill>
    <fill>
      <patternFill patternType="solid">
        <fgColor rgb="FFFCE4D6"/>
        <bgColor rgb="FFD9E1F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999999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4D6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5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/>
    </row>
    <row r="3" customFormat="false" ht="15" hidden="false" customHeight="true" outlineLevel="0" collapsed="false">
      <c r="A3" s="4" t="s">
        <v>1</v>
      </c>
    </row>
    <row r="4" customFormat="false" ht="30" hidden="false" customHeight="true" outlineLevel="0" collapsed="false">
      <c r="A4" s="3" t="s">
        <v>2</v>
      </c>
    </row>
    <row r="5" customFormat="false" ht="30" hidden="false" customHeight="true" outlineLevel="0" collapsed="false">
      <c r="A5" s="3" t="s">
        <v>3</v>
      </c>
    </row>
    <row r="6" customFormat="false" ht="15" hidden="false" customHeight="true" outlineLevel="0" collapsed="false">
      <c r="A6" s="3" t="s">
        <v>4</v>
      </c>
    </row>
    <row r="7" customFormat="false" ht="30" hidden="false" customHeight="true" outlineLevel="0" collapsed="false">
      <c r="A7" s="3" t="s">
        <v>5</v>
      </c>
    </row>
    <row r="8" customFormat="false" ht="15" hidden="false" customHeight="true" outlineLevel="0" collapsed="false">
      <c r="A8" s="3" t="s">
        <v>6</v>
      </c>
    </row>
    <row r="9" customFormat="false" ht="15" hidden="false" customHeight="true" outlineLevel="0" collapsed="false">
      <c r="A9" s="3"/>
    </row>
    <row r="10" customFormat="false" ht="15" hidden="false" customHeight="true" outlineLevel="0" collapsed="false">
      <c r="A10" s="4" t="s">
        <v>7</v>
      </c>
    </row>
    <row r="11" customFormat="false" ht="30" hidden="false" customHeight="true" outlineLevel="0" collapsed="false">
      <c r="A11" s="3" t="s">
        <v>8</v>
      </c>
    </row>
    <row r="12" customFormat="false" ht="15" hidden="false" customHeight="true" outlineLevel="0" collapsed="false">
      <c r="A12" s="3" t="s">
        <v>9</v>
      </c>
    </row>
    <row r="13" customFormat="false" ht="15" hidden="false" customHeight="true" outlineLevel="0" collapsed="false">
      <c r="A13" s="3" t="s">
        <v>10</v>
      </c>
    </row>
    <row r="14" customFormat="false" ht="30" hidden="false" customHeight="true" outlineLevel="0" collapsed="false">
      <c r="A14" s="3" t="s">
        <v>11</v>
      </c>
    </row>
    <row r="15" customFormat="false" ht="30" hidden="false" customHeight="true" outlineLevel="0" collapsed="false">
      <c r="A15" s="3" t="s">
        <v>12</v>
      </c>
    </row>
    <row r="16" customFormat="false" ht="30" hidden="false" customHeight="true" outlineLevel="0" collapsed="false">
      <c r="A16" s="3" t="s">
        <v>13</v>
      </c>
    </row>
    <row r="17" customFormat="false" ht="30" hidden="false" customHeight="true" outlineLevel="0" collapsed="false">
      <c r="A17" s="3" t="s">
        <v>14</v>
      </c>
    </row>
    <row r="18" customFormat="false" ht="15" hidden="false" customHeight="true" outlineLevel="0" collapsed="false">
      <c r="A18" s="3"/>
    </row>
    <row r="19" customFormat="false" ht="15" hidden="false" customHeight="true" outlineLevel="0" collapsed="false">
      <c r="A19" s="4" t="s">
        <v>15</v>
      </c>
    </row>
    <row r="20" customFormat="false" ht="45" hidden="false" customHeight="true" outlineLevel="0" collapsed="false">
      <c r="A20" s="3" t="s">
        <v>16</v>
      </c>
    </row>
    <row r="21" customFormat="false" ht="15" hidden="false" customHeight="true" outlineLevel="0" collapsed="false">
      <c r="A21" s="3"/>
    </row>
    <row r="22" customFormat="false" ht="15" hidden="false" customHeight="true" outlineLevel="0" collapsed="false">
      <c r="A22" s="4" t="s">
        <v>17</v>
      </c>
    </row>
    <row r="23" customFormat="false" ht="30" hidden="false" customHeight="true" outlineLevel="0" collapsed="false">
      <c r="A23" s="3" t="s">
        <v>18</v>
      </c>
    </row>
    <row r="24" customFormat="false" ht="30" hidden="false" customHeight="true" outlineLevel="0" collapsed="false">
      <c r="A24" s="3" t="s">
        <v>19</v>
      </c>
    </row>
    <row r="25" customFormat="false" ht="30" hidden="false" customHeight="true" outlineLevel="0" collapsed="false">
      <c r="A25" s="3" t="s">
        <v>20</v>
      </c>
    </row>
    <row r="26" customFormat="false" ht="30" hidden="false" customHeight="true" outlineLevel="0" collapsed="false">
      <c r="A26" s="3" t="s">
        <v>21</v>
      </c>
    </row>
    <row r="27" customFormat="false" ht="45" hidden="false" customHeight="true" outlineLevel="0" collapsed="false">
      <c r="A27" s="3" t="s">
        <v>22</v>
      </c>
    </row>
    <row r="29" customFormat="false" ht="15" hidden="false" customHeight="false" outlineLevel="0" collapsed="false">
      <c r="A29" s="1" t="s">
        <v>23</v>
      </c>
    </row>
    <row r="30" customFormat="false" ht="15" hidden="false" customHeight="false" outlineLevel="0" collapsed="false">
      <c r="A30" s="1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14"/>
  </cols>
  <sheetData>
    <row r="1" customFormat="false" ht="16.15" hidden="false" customHeight="false" outlineLevel="0" collapsed="false">
      <c r="A1" s="5" t="s">
        <v>25</v>
      </c>
    </row>
    <row r="2" customFormat="false" ht="15" hidden="false" customHeight="false" outlineLevel="0" collapsed="false">
      <c r="A2" s="1" t="s">
        <v>26</v>
      </c>
    </row>
    <row r="3" customFormat="false" ht="15" hidden="false" customHeight="false" outlineLevel="0" collapsed="false">
      <c r="A3" s="1" t="s">
        <v>27</v>
      </c>
      <c r="C3" s="6" t="n">
        <f aca="false">'Detail buckets'!C3</f>
        <v>128312077.19</v>
      </c>
      <c r="D3" s="7"/>
      <c r="E3" s="7"/>
    </row>
    <row r="4" customFormat="false" ht="15" hidden="false" customHeight="false" outlineLevel="0" collapsed="false">
      <c r="C4" s="6"/>
      <c r="D4" s="7"/>
      <c r="E4" s="7"/>
    </row>
    <row r="5" customFormat="false" ht="15" hidden="false" customHeight="false" outlineLevel="0" collapsed="false">
      <c r="A5" s="8" t="s">
        <v>28</v>
      </c>
      <c r="B5" s="8"/>
      <c r="C5" s="9" t="s">
        <v>29</v>
      </c>
      <c r="D5" s="10" t="s">
        <v>30</v>
      </c>
      <c r="E5" s="10" t="s">
        <v>31</v>
      </c>
    </row>
    <row r="6" customFormat="false" ht="15" hidden="false" customHeight="false" outlineLevel="0" collapsed="false">
      <c r="A6" s="1" t="s">
        <v>32</v>
      </c>
      <c r="C6" s="6" t="n">
        <f aca="false">SUMIF('Account mapping'!$L$2:$L$355,A6,'Account mapping'!$I$2:$I$355)</f>
        <v>10468882.6</v>
      </c>
      <c r="D6" s="7" t="n">
        <f aca="false">C6/$C$16</f>
        <v>0.43446882488332</v>
      </c>
      <c r="E6" s="7" t="n">
        <f aca="false">C6/$C$3</f>
        <v>0.0815892223808212</v>
      </c>
    </row>
    <row r="7" customFormat="false" ht="15" hidden="false" customHeight="false" outlineLevel="0" collapsed="false">
      <c r="A7" s="1" t="s">
        <v>33</v>
      </c>
      <c r="C7" s="6" t="n">
        <f aca="false">SUMIF('Account mapping'!$L$2:$L$355,A7,'Account mapping'!$I$2:$I$355)</f>
        <v>3339459.34</v>
      </c>
      <c r="D7" s="7" t="n">
        <f aca="false">C7/$C$16</f>
        <v>0.138590815336436</v>
      </c>
      <c r="E7" s="7" t="n">
        <f aca="false">C7/$C$3</f>
        <v>0.0260260718486776</v>
      </c>
    </row>
    <row r="8" customFormat="false" ht="15" hidden="false" customHeight="false" outlineLevel="0" collapsed="false">
      <c r="A8" s="1" t="s">
        <v>34</v>
      </c>
      <c r="C8" s="6" t="n">
        <f aca="false">SUMIF('Account mapping'!$L$2:$L$355,A8,'Account mapping'!$I$2:$I$355)</f>
        <v>2390631.61</v>
      </c>
      <c r="D8" s="7" t="n">
        <f aca="false">C8/$C$16</f>
        <v>0.0992135403567922</v>
      </c>
      <c r="E8" s="7" t="n">
        <f aca="false">C8/$C$3</f>
        <v>0.0186313842184944</v>
      </c>
    </row>
    <row r="9" customFormat="false" ht="15" hidden="false" customHeight="false" outlineLevel="0" collapsed="false">
      <c r="A9" s="1" t="s">
        <v>35</v>
      </c>
      <c r="C9" s="6" t="n">
        <f aca="false">SUMIF('Account mapping'!$L$2:$L$355,A9,'Account mapping'!$I$2:$I$355)</f>
        <v>656780.15</v>
      </c>
      <c r="D9" s="7" t="n">
        <f aca="false">C9/$C$16</f>
        <v>0.0272570159471643</v>
      </c>
      <c r="E9" s="7" t="n">
        <f aca="false">C9/$C$3</f>
        <v>0.00511861521053442</v>
      </c>
    </row>
    <row r="10" customFormat="false" ht="15" hidden="false" customHeight="false" outlineLevel="0" collapsed="false">
      <c r="A10" s="1" t="s">
        <v>36</v>
      </c>
      <c r="C10" s="6" t="n">
        <f aca="false">SUMIF('Account mapping'!$L$2:$L$355,A10,'Account mapping'!$I$2:$I$355)</f>
        <v>1442835.81</v>
      </c>
      <c r="D10" s="7" t="n">
        <f aca="false">C10/$C$16</f>
        <v>0.059879091477277</v>
      </c>
      <c r="E10" s="7" t="n">
        <f aca="false">C10/$C$3</f>
        <v>0.0112447389333702</v>
      </c>
    </row>
    <row r="11" customFormat="false" ht="15" hidden="false" customHeight="false" outlineLevel="0" collapsed="false">
      <c r="A11" s="1" t="s">
        <v>37</v>
      </c>
      <c r="C11" s="6" t="n">
        <f aca="false">SUMIF('Account mapping'!$L$2:$L$355,A11,'Account mapping'!$I$2:$I$355)</f>
        <v>1039524.43</v>
      </c>
      <c r="D11" s="7" t="n">
        <f aca="false">C11/$C$16</f>
        <v>0.0431412763707564</v>
      </c>
      <c r="E11" s="7" t="n">
        <f aca="false">C11/$C$3</f>
        <v>0.00810153223893889</v>
      </c>
    </row>
    <row r="12" customFormat="false" ht="15" hidden="false" customHeight="false" outlineLevel="0" collapsed="false">
      <c r="A12" s="1" t="s">
        <v>38</v>
      </c>
      <c r="C12" s="6" t="n">
        <f aca="false">SUMIF('Account mapping'!$L$2:$L$355,A12,'Account mapping'!$I$2:$I$355)</f>
        <v>966224.55</v>
      </c>
      <c r="D12" s="7" t="n">
        <f aca="false">C12/$C$16</f>
        <v>0.0400992599546311</v>
      </c>
      <c r="E12" s="7" t="n">
        <f aca="false">C12/$C$3</f>
        <v>0.00753026972331879</v>
      </c>
    </row>
    <row r="13" customFormat="false" ht="15" hidden="false" customHeight="false" outlineLevel="0" collapsed="false">
      <c r="A13" s="1" t="s">
        <v>39</v>
      </c>
      <c r="C13" s="6" t="n">
        <f aca="false">SUMIF('Account mapping'!$L$2:$L$355,A13,'Account mapping'!$I$2:$I$355)</f>
        <v>1003345.81</v>
      </c>
      <c r="D13" s="7" t="n">
        <f aca="false">C13/$C$16</f>
        <v>0.0416398284017726</v>
      </c>
      <c r="E13" s="7" t="n">
        <f aca="false">C13/$C$3</f>
        <v>0.00781957421291124</v>
      </c>
    </row>
    <row r="14" customFormat="false" ht="15" hidden="false" customHeight="false" outlineLevel="0" collapsed="false">
      <c r="A14" s="1" t="s">
        <v>40</v>
      </c>
      <c r="C14" s="6" t="n">
        <f aca="false">SUMIF('Account mapping'!$L$2:$L$355,A14,'Account mapping'!$I$2:$I$355)</f>
        <v>693160.34</v>
      </c>
      <c r="D14" s="7" t="n">
        <f aca="false">C14/$C$16</f>
        <v>0.0287668292674829</v>
      </c>
      <c r="E14" s="7" t="n">
        <f aca="false">C14/$C$3</f>
        <v>0.00540214417208438</v>
      </c>
    </row>
    <row r="15" customFormat="false" ht="15" hidden="false" customHeight="false" outlineLevel="0" collapsed="false">
      <c r="A15" s="1" t="s">
        <v>41</v>
      </c>
      <c r="C15" s="6" t="n">
        <f aca="false">SUMIF('Account mapping'!$L$2:$L$355,A15,'Account mapping'!$I$2:$I$355)</f>
        <v>2094975.36</v>
      </c>
      <c r="D15" s="7" t="n">
        <f aca="false">C15/$C$16</f>
        <v>0.0869435180043676</v>
      </c>
      <c r="E15" s="7" t="n">
        <f aca="false">C15/$C$3</f>
        <v>0.0163271876340824</v>
      </c>
    </row>
    <row r="16" customFormat="false" ht="15" hidden="false" customHeight="false" outlineLevel="0" collapsed="false">
      <c r="A16" s="8" t="s">
        <v>42</v>
      </c>
      <c r="C16" s="9" t="n">
        <f aca="false">SUM(C6:C15)</f>
        <v>24095820</v>
      </c>
      <c r="D16" s="10" t="n">
        <f aca="false">SUM(D6:D15)</f>
        <v>1</v>
      </c>
      <c r="E16" s="10" t="n">
        <f aca="false">C16/$C$3</f>
        <v>0.187790740573234</v>
      </c>
    </row>
    <row r="17" customFormat="false" ht="15" hidden="false" customHeight="false" outlineLevel="0" collapsed="false">
      <c r="A17" s="1" t="s">
        <v>43</v>
      </c>
      <c r="C17" s="6" t="n">
        <v>24095820</v>
      </c>
      <c r="D17" s="7" t="str">
        <f aca="false">IF(ROUND(C16-C17,2)=0,"TIES","DIFF "&amp;TEXT(C16-C17,"#,##0.00"))</f>
        <v>TIES</v>
      </c>
      <c r="E17" s="7"/>
    </row>
    <row r="18" customFormat="false" ht="15" hidden="false" customHeight="false" outlineLevel="0" collapsed="false">
      <c r="A18" s="1" t="s">
        <v>44</v>
      </c>
      <c r="C18" s="6" t="n">
        <f aca="false">SUM('Account mapping'!I2:I355)-C16</f>
        <v>0</v>
      </c>
      <c r="D18" s="7"/>
      <c r="E18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62"/>
    <col collapsed="false" customWidth="true" hidden="false" outlineLevel="0" max="12" min="2" style="1" width="15"/>
  </cols>
  <sheetData>
    <row r="1" customFormat="false" ht="17.25" hidden="false" customHeight="true" outlineLevel="0" collapsed="false">
      <c r="A1" s="11" t="s">
        <v>45</v>
      </c>
    </row>
    <row r="2" customFormat="false" ht="45" hidden="false" customHeight="true" outlineLevel="0" collapsed="false">
      <c r="A2" s="12" t="s">
        <v>46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4" customFormat="false" ht="31.5" hidden="false" customHeight="true" outlineLevel="0" collapsed="false">
      <c r="A4" s="13" t="s">
        <v>47</v>
      </c>
      <c r="B4" s="13" t="s">
        <v>48</v>
      </c>
      <c r="C4" s="13" t="s">
        <v>49</v>
      </c>
      <c r="D4" s="13" t="s">
        <v>50</v>
      </c>
      <c r="E4" s="13" t="s">
        <v>51</v>
      </c>
      <c r="F4" s="13" t="s">
        <v>52</v>
      </c>
      <c r="G4" s="13" t="s">
        <v>53</v>
      </c>
      <c r="H4" s="13" t="s">
        <v>54</v>
      </c>
      <c r="I4" s="13" t="s">
        <v>55</v>
      </c>
      <c r="J4" s="13" t="s">
        <v>56</v>
      </c>
      <c r="K4" s="13" t="s">
        <v>57</v>
      </c>
      <c r="L4" s="13" t="s">
        <v>58</v>
      </c>
    </row>
    <row r="5" customFormat="false" ht="15" hidden="false" customHeight="true" outlineLevel="0" collapsed="false">
      <c r="A5" s="14" t="s">
        <v>59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customFormat="false" ht="15" hidden="false" customHeight="true" outlineLevel="0" collapsed="false">
      <c r="A6" s="1" t="s">
        <v>60</v>
      </c>
      <c r="B6" s="16" t="n">
        <v>933221.85</v>
      </c>
      <c r="C6" s="16" t="n">
        <v>1447202.99</v>
      </c>
      <c r="D6" s="16" t="n">
        <v>510544.78</v>
      </c>
      <c r="E6" s="16" t="n">
        <v>959345.39</v>
      </c>
      <c r="F6" s="16" t="n">
        <v>540106.3</v>
      </c>
      <c r="G6" s="16" t="n">
        <v>536794.03</v>
      </c>
      <c r="H6" s="16" t="n">
        <v>1049234.17</v>
      </c>
      <c r="I6" s="16" t="n">
        <v>426164.14</v>
      </c>
      <c r="J6" s="16" t="n">
        <v>469153.3</v>
      </c>
      <c r="K6" s="16" t="n">
        <v>0</v>
      </c>
      <c r="L6" s="16" t="n">
        <f aca="false">SUM(B6:K6)</f>
        <v>6871766.95</v>
      </c>
    </row>
    <row r="7" customFormat="false" ht="15" hidden="false" customHeight="true" outlineLevel="0" collapsed="false">
      <c r="A7" s="1" t="s">
        <v>61</v>
      </c>
      <c r="B7" s="16" t="n">
        <v>74934.38</v>
      </c>
      <c r="C7" s="16" t="n">
        <v>35449.42</v>
      </c>
      <c r="D7" s="16" t="n">
        <v>21533</v>
      </c>
      <c r="E7" s="16" t="n">
        <v>159434.96</v>
      </c>
      <c r="F7" s="16" t="n">
        <v>91716.53</v>
      </c>
      <c r="G7" s="16" t="n">
        <v>101726.55</v>
      </c>
      <c r="H7" s="16" t="n">
        <v>19764.59</v>
      </c>
      <c r="I7" s="16" t="n">
        <v>13487.19</v>
      </c>
      <c r="J7" s="16" t="n">
        <v>175113.72</v>
      </c>
      <c r="K7" s="16" t="n">
        <v>0</v>
      </c>
      <c r="L7" s="16" t="n">
        <f aca="false">SUM(B7:K7)</f>
        <v>693160.34</v>
      </c>
    </row>
    <row r="8" customFormat="false" ht="15" hidden="false" customHeight="true" outlineLevel="0" collapsed="false">
      <c r="A8" s="1" t="s">
        <v>62</v>
      </c>
      <c r="B8" s="16" t="n">
        <v>0</v>
      </c>
      <c r="C8" s="16" t="n">
        <v>0</v>
      </c>
      <c r="D8" s="16" t="n">
        <v>0</v>
      </c>
      <c r="E8" s="16" t="n">
        <v>0</v>
      </c>
      <c r="F8" s="16" t="n">
        <v>0</v>
      </c>
      <c r="G8" s="16" t="n">
        <v>0</v>
      </c>
      <c r="H8" s="16" t="n">
        <v>0</v>
      </c>
      <c r="I8" s="16" t="n">
        <v>0</v>
      </c>
      <c r="J8" s="16" t="n">
        <v>6213.83</v>
      </c>
      <c r="K8" s="16" t="n">
        <v>0</v>
      </c>
      <c r="L8" s="16" t="n">
        <f aca="false">SUM(B8:K8)</f>
        <v>6213.83</v>
      </c>
    </row>
    <row r="9" customFormat="false" ht="15" hidden="false" customHeight="true" outlineLevel="0" collapsed="false">
      <c r="A9" s="1" t="s">
        <v>63</v>
      </c>
      <c r="B9" s="16" t="n">
        <v>33478</v>
      </c>
      <c r="C9" s="16" t="n">
        <v>39144.95</v>
      </c>
      <c r="D9" s="16" t="n">
        <v>4373.19</v>
      </c>
      <c r="E9" s="16" t="n">
        <v>29654.72</v>
      </c>
      <c r="F9" s="16" t="n">
        <v>10524.99</v>
      </c>
      <c r="G9" s="16" t="n">
        <v>4946.19</v>
      </c>
      <c r="H9" s="16" t="n">
        <v>31864.37</v>
      </c>
      <c r="I9" s="16" t="n">
        <v>8407.67</v>
      </c>
      <c r="J9" s="16" t="n">
        <v>44240.07</v>
      </c>
      <c r="K9" s="16" t="n">
        <v>0</v>
      </c>
      <c r="L9" s="16" t="n">
        <f aca="false">SUM(B9:K9)</f>
        <v>206634.15</v>
      </c>
    </row>
    <row r="10" customFormat="false" ht="15" hidden="false" customHeight="true" outlineLevel="0" collapsed="false">
      <c r="A10" s="1" t="s">
        <v>64</v>
      </c>
      <c r="B10" s="16" t="n">
        <v>34858.34</v>
      </c>
      <c r="C10" s="16" t="n">
        <v>64282.49</v>
      </c>
      <c r="D10" s="16" t="n">
        <v>28618.57</v>
      </c>
      <c r="E10" s="16" t="n">
        <v>71393.74</v>
      </c>
      <c r="F10" s="16" t="n">
        <v>42860.35</v>
      </c>
      <c r="G10" s="16" t="n">
        <v>51134.53</v>
      </c>
      <c r="H10" s="16" t="n">
        <v>59152.61</v>
      </c>
      <c r="I10" s="16" t="n">
        <v>29107.72</v>
      </c>
      <c r="J10" s="16" t="n">
        <v>19915.67</v>
      </c>
      <c r="K10" s="16" t="n">
        <v>0</v>
      </c>
      <c r="L10" s="16" t="n">
        <f aca="false">SUM(B10:K10)</f>
        <v>401324.02</v>
      </c>
    </row>
    <row r="11" customFormat="false" ht="15" hidden="false" customHeight="true" outlineLevel="0" collapsed="false">
      <c r="A11" s="1" t="s">
        <v>65</v>
      </c>
      <c r="B11" s="16" t="n">
        <v>6525</v>
      </c>
      <c r="C11" s="16" t="n">
        <v>6250.45</v>
      </c>
      <c r="D11" s="16" t="n">
        <v>2550</v>
      </c>
      <c r="E11" s="16" t="n">
        <v>6075</v>
      </c>
      <c r="F11" s="16" t="n">
        <v>3871.16</v>
      </c>
      <c r="G11" s="16" t="n">
        <v>3350</v>
      </c>
      <c r="H11" s="16" t="n">
        <v>5300</v>
      </c>
      <c r="I11" s="16" t="n">
        <v>2600</v>
      </c>
      <c r="J11" s="16" t="n">
        <v>36333.24</v>
      </c>
      <c r="K11" s="16" t="n">
        <v>0</v>
      </c>
      <c r="L11" s="16" t="n">
        <f aca="false">SUM(B11:K11)</f>
        <v>72854.85</v>
      </c>
    </row>
    <row r="12" customFormat="false" ht="15" hidden="false" customHeight="true" outlineLevel="0" collapsed="false">
      <c r="A12" s="1" t="s">
        <v>66</v>
      </c>
      <c r="B12" s="16" t="n">
        <v>1603.59</v>
      </c>
      <c r="C12" s="16" t="n">
        <v>3685.74</v>
      </c>
      <c r="D12" s="16" t="n">
        <v>1289.45</v>
      </c>
      <c r="E12" s="16" t="n">
        <v>7361.12</v>
      </c>
      <c r="F12" s="16" t="n">
        <v>803.79</v>
      </c>
      <c r="G12" s="16" t="n">
        <v>3777.91</v>
      </c>
      <c r="H12" s="16" t="n">
        <v>647.17</v>
      </c>
      <c r="I12" s="16" t="n">
        <v>1660.28</v>
      </c>
      <c r="J12" s="16" t="n">
        <v>397.66</v>
      </c>
      <c r="K12" s="16" t="n">
        <v>0</v>
      </c>
      <c r="L12" s="16" t="n">
        <f aca="false">SUM(B12:K12)</f>
        <v>21226.71</v>
      </c>
    </row>
    <row r="13" customFormat="false" ht="15" hidden="false" customHeight="true" outlineLevel="0" collapsed="false">
      <c r="A13" s="1" t="s">
        <v>67</v>
      </c>
      <c r="B13" s="16" t="n">
        <v>13135.81</v>
      </c>
      <c r="C13" s="16" t="n">
        <v>21616.02</v>
      </c>
      <c r="D13" s="16" t="n">
        <v>13755.04</v>
      </c>
      <c r="E13" s="16" t="n">
        <v>25182.29</v>
      </c>
      <c r="F13" s="16" t="n">
        <v>14467.22</v>
      </c>
      <c r="G13" s="16" t="n">
        <v>8099.86</v>
      </c>
      <c r="H13" s="16" t="n">
        <v>10011.3</v>
      </c>
      <c r="I13" s="16" t="n">
        <v>11428.32</v>
      </c>
      <c r="J13" s="16" t="n">
        <v>12858.59</v>
      </c>
      <c r="K13" s="16" t="n">
        <v>0</v>
      </c>
      <c r="L13" s="16" t="n">
        <f aca="false">SUM(B13:K13)</f>
        <v>130554.45</v>
      </c>
    </row>
    <row r="14" customFormat="false" ht="15" hidden="false" customHeight="true" outlineLevel="0" collapsed="false">
      <c r="A14" s="1" t="s">
        <v>68</v>
      </c>
      <c r="B14" s="16" t="n">
        <v>8855.92</v>
      </c>
      <c r="C14" s="16" t="n">
        <v>16160.4</v>
      </c>
      <c r="D14" s="16" t="n">
        <v>6896.78</v>
      </c>
      <c r="E14" s="16" t="n">
        <v>23212.67</v>
      </c>
      <c r="F14" s="16" t="n">
        <v>6417.29</v>
      </c>
      <c r="G14" s="16" t="n">
        <v>10727.72</v>
      </c>
      <c r="H14" s="16" t="n">
        <v>7499.21</v>
      </c>
      <c r="I14" s="16" t="n">
        <v>7325.59</v>
      </c>
      <c r="J14" s="16" t="n">
        <v>228226.15</v>
      </c>
      <c r="K14" s="16" t="n">
        <v>0</v>
      </c>
      <c r="L14" s="16" t="n">
        <f aca="false">SUM(B14:K14)</f>
        <v>315321.73</v>
      </c>
    </row>
    <row r="15" customFormat="false" ht="15" hidden="false" customHeight="true" outlineLevel="0" collapsed="false">
      <c r="A15" s="1" t="s">
        <v>69</v>
      </c>
      <c r="B15" s="16" t="n">
        <v>22012.29</v>
      </c>
      <c r="C15" s="16" t="n">
        <v>14922.98</v>
      </c>
      <c r="D15" s="16" t="n">
        <v>33122.8</v>
      </c>
      <c r="E15" s="16" t="n">
        <v>27127.83</v>
      </c>
      <c r="F15" s="16" t="n">
        <v>37164.78</v>
      </c>
      <c r="G15" s="16" t="n">
        <v>16212.29</v>
      </c>
      <c r="H15" s="16" t="n">
        <v>36956.79</v>
      </c>
      <c r="I15" s="16" t="n">
        <v>16570.13</v>
      </c>
      <c r="J15" s="16" t="n">
        <v>73184.23</v>
      </c>
      <c r="K15" s="16" t="n">
        <v>0</v>
      </c>
      <c r="L15" s="16" t="n">
        <f aca="false">SUM(B15:K15)</f>
        <v>277274.12</v>
      </c>
    </row>
    <row r="16" customFormat="false" ht="15" hidden="false" customHeight="true" outlineLevel="0" collapsed="false">
      <c r="A16" s="17" t="s">
        <v>70</v>
      </c>
      <c r="B16" s="18" t="n">
        <f aca="false">SUM(B6:B15)</f>
        <v>1128625.18</v>
      </c>
      <c r="C16" s="18" t="n">
        <f aca="false">SUM(C6:C15)</f>
        <v>1648715.44</v>
      </c>
      <c r="D16" s="18" t="n">
        <f aca="false">SUM(D6:D15)</f>
        <v>622683.61</v>
      </c>
      <c r="E16" s="18" t="n">
        <f aca="false">SUM(E6:E15)</f>
        <v>1308787.72</v>
      </c>
      <c r="F16" s="18" t="n">
        <f aca="false">SUM(F6:F15)</f>
        <v>747932.41</v>
      </c>
      <c r="G16" s="18" t="n">
        <f aca="false">SUM(G6:G15)</f>
        <v>736769.08</v>
      </c>
      <c r="H16" s="18" t="n">
        <f aca="false">SUM(H6:H15)</f>
        <v>1220430.21</v>
      </c>
      <c r="I16" s="18" t="n">
        <f aca="false">SUM(I6:I15)</f>
        <v>516751.04</v>
      </c>
      <c r="J16" s="18" t="n">
        <f aca="false">SUM(J6:J15)</f>
        <v>1065636.46</v>
      </c>
      <c r="K16" s="18" t="n">
        <f aca="false">SUM(K6:K15)</f>
        <v>0</v>
      </c>
      <c r="L16" s="18" t="n">
        <f aca="false">SUM(L6:L15)</f>
        <v>8996331.15</v>
      </c>
    </row>
    <row r="18" customFormat="false" ht="15" hidden="false" customHeight="true" outlineLevel="0" collapsed="false">
      <c r="A18" s="14" t="s">
        <v>71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customFormat="false" ht="15" hidden="false" customHeight="true" outlineLevel="0" collapsed="false">
      <c r="A19" s="1" t="s">
        <v>72</v>
      </c>
      <c r="B19" s="16" t="n">
        <v>29905.66</v>
      </c>
      <c r="C19" s="16" t="n">
        <v>28203.54</v>
      </c>
      <c r="D19" s="16" t="n">
        <v>18679.67</v>
      </c>
      <c r="E19" s="16" t="n">
        <v>23298.01</v>
      </c>
      <c r="F19" s="16" t="n">
        <v>29111.82</v>
      </c>
      <c r="G19" s="16" t="n">
        <v>22853.87</v>
      </c>
      <c r="H19" s="16" t="n">
        <v>31109.78</v>
      </c>
      <c r="I19" s="16" t="n">
        <v>11601.15</v>
      </c>
      <c r="J19" s="16" t="n">
        <v>411911.76</v>
      </c>
      <c r="K19" s="16" t="n">
        <v>0</v>
      </c>
      <c r="L19" s="16" t="n">
        <f aca="false">SUM(B19:K19)</f>
        <v>606675.26</v>
      </c>
    </row>
    <row r="20" customFormat="false" ht="15" hidden="false" customHeight="true" outlineLevel="0" collapsed="false">
      <c r="A20" s="1" t="s">
        <v>73</v>
      </c>
      <c r="B20" s="16" t="n">
        <v>16751.84</v>
      </c>
      <c r="C20" s="16" t="n">
        <v>16014.07</v>
      </c>
      <c r="D20" s="16" t="n">
        <v>7926.68</v>
      </c>
      <c r="E20" s="16" t="n">
        <v>10901.28</v>
      </c>
      <c r="F20" s="16" t="n">
        <v>7500.84</v>
      </c>
      <c r="G20" s="16" t="n">
        <v>3711.28</v>
      </c>
      <c r="H20" s="16" t="n">
        <v>4672.23</v>
      </c>
      <c r="I20" s="16" t="n">
        <v>740.93</v>
      </c>
      <c r="J20" s="16" t="n">
        <v>12046.6</v>
      </c>
      <c r="K20" s="16" t="n">
        <v>0</v>
      </c>
      <c r="L20" s="16" t="n">
        <f aca="false">SUM(B20:K20)</f>
        <v>80265.75</v>
      </c>
    </row>
    <row r="21" customFormat="false" ht="15" hidden="false" customHeight="true" outlineLevel="0" collapsed="false">
      <c r="A21" s="1" t="s">
        <v>74</v>
      </c>
      <c r="B21" s="16" t="n">
        <v>0</v>
      </c>
      <c r="C21" s="16" t="n">
        <v>0</v>
      </c>
      <c r="D21" s="16" t="n">
        <v>0</v>
      </c>
      <c r="E21" s="16" t="n">
        <v>0</v>
      </c>
      <c r="F21" s="16" t="n">
        <v>0</v>
      </c>
      <c r="G21" s="16" t="n">
        <v>0</v>
      </c>
      <c r="H21" s="16" t="n">
        <v>0</v>
      </c>
      <c r="I21" s="16" t="n">
        <v>0</v>
      </c>
      <c r="J21" s="16" t="n">
        <v>483.69</v>
      </c>
      <c r="K21" s="16" t="n">
        <v>0</v>
      </c>
      <c r="L21" s="16" t="n">
        <f aca="false">SUM(B21:K21)</f>
        <v>483.69</v>
      </c>
    </row>
    <row r="22" customFormat="false" ht="15" hidden="false" customHeight="true" outlineLevel="0" collapsed="false">
      <c r="A22" s="1" t="s">
        <v>75</v>
      </c>
      <c r="B22" s="16" t="n">
        <v>385468.98</v>
      </c>
      <c r="C22" s="16" t="n">
        <v>543224.11</v>
      </c>
      <c r="D22" s="16" t="n">
        <v>251368.69</v>
      </c>
      <c r="E22" s="16" t="n">
        <v>377881.82</v>
      </c>
      <c r="F22" s="16" t="n">
        <v>388294.22</v>
      </c>
      <c r="G22" s="16" t="n">
        <v>295971.24</v>
      </c>
      <c r="H22" s="16" t="n">
        <v>553038.47</v>
      </c>
      <c r="I22" s="16" t="n">
        <v>166564.67</v>
      </c>
      <c r="J22" s="16" t="n">
        <v>377647.14</v>
      </c>
      <c r="K22" s="16" t="n">
        <v>0</v>
      </c>
      <c r="L22" s="16" t="n">
        <f aca="false">SUM(B22:K22)</f>
        <v>3339459.34</v>
      </c>
    </row>
    <row r="23" customFormat="false" ht="15" hidden="false" customHeight="true" outlineLevel="0" collapsed="false">
      <c r="A23" s="1" t="s">
        <v>76</v>
      </c>
      <c r="B23" s="16" t="n">
        <v>0</v>
      </c>
      <c r="C23" s="16" t="n">
        <v>0</v>
      </c>
      <c r="D23" s="16" t="n">
        <v>0</v>
      </c>
      <c r="E23" s="16" t="n">
        <v>0</v>
      </c>
      <c r="F23" s="16" t="n">
        <v>0</v>
      </c>
      <c r="G23" s="16" t="n">
        <v>0</v>
      </c>
      <c r="H23" s="16" t="n">
        <v>0</v>
      </c>
      <c r="I23" s="16" t="n">
        <v>0</v>
      </c>
      <c r="J23" s="16" t="n">
        <v>8000</v>
      </c>
      <c r="K23" s="16" t="n">
        <v>0</v>
      </c>
      <c r="L23" s="16" t="n">
        <f aca="false">SUM(B23:K23)</f>
        <v>8000</v>
      </c>
    </row>
    <row r="24" customFormat="false" ht="15" hidden="false" customHeight="true" outlineLevel="0" collapsed="false">
      <c r="A24" s="1" t="s">
        <v>77</v>
      </c>
      <c r="B24" s="16" t="n">
        <v>0</v>
      </c>
      <c r="C24" s="16" t="n">
        <v>0</v>
      </c>
      <c r="D24" s="16" t="n">
        <v>0</v>
      </c>
      <c r="E24" s="16" t="n">
        <v>0</v>
      </c>
      <c r="F24" s="16" t="n">
        <v>0</v>
      </c>
      <c r="G24" s="16" t="n">
        <v>0</v>
      </c>
      <c r="H24" s="16" t="n">
        <v>0</v>
      </c>
      <c r="I24" s="16" t="n">
        <v>0</v>
      </c>
      <c r="J24" s="16" t="n">
        <v>1367.13</v>
      </c>
      <c r="K24" s="16" t="n">
        <v>0</v>
      </c>
      <c r="L24" s="16" t="n">
        <f aca="false">SUM(B24:K24)</f>
        <v>1367.13</v>
      </c>
    </row>
    <row r="25" customFormat="false" ht="15" hidden="false" customHeight="true" outlineLevel="0" collapsed="false">
      <c r="A25" s="1" t="s">
        <v>78</v>
      </c>
      <c r="B25" s="16" t="n">
        <v>152.48</v>
      </c>
      <c r="C25" s="16" t="n">
        <v>152.48</v>
      </c>
      <c r="D25" s="16" t="n">
        <v>164.9</v>
      </c>
      <c r="E25" s="16" t="n">
        <v>153.9</v>
      </c>
      <c r="F25" s="16" t="n">
        <v>294.17</v>
      </c>
      <c r="G25" s="16" t="n">
        <v>1404.96</v>
      </c>
      <c r="H25" s="16" t="n">
        <v>659.21</v>
      </c>
      <c r="I25" s="16" t="n">
        <v>360.06</v>
      </c>
      <c r="J25" s="16" t="n">
        <v>2475.47</v>
      </c>
      <c r="K25" s="16" t="n">
        <v>0</v>
      </c>
      <c r="L25" s="16" t="n">
        <f aca="false">SUM(B25:K25)</f>
        <v>5817.63</v>
      </c>
    </row>
    <row r="26" customFormat="false" ht="15" hidden="false" customHeight="true" outlineLevel="0" collapsed="false">
      <c r="A26" s="1" t="s">
        <v>79</v>
      </c>
      <c r="B26" s="16" t="n">
        <v>25812</v>
      </c>
      <c r="C26" s="16" t="n">
        <v>37031.38</v>
      </c>
      <c r="D26" s="16" t="n">
        <v>39999</v>
      </c>
      <c r="E26" s="16" t="n">
        <v>30692</v>
      </c>
      <c r="F26" s="16" t="n">
        <v>37288</v>
      </c>
      <c r="G26" s="16" t="n">
        <v>68823</v>
      </c>
      <c r="H26" s="16" t="n">
        <v>17537.99</v>
      </c>
      <c r="I26" s="16" t="n">
        <v>13608.04</v>
      </c>
      <c r="J26" s="16" t="n">
        <v>0</v>
      </c>
      <c r="K26" s="16" t="n">
        <v>0</v>
      </c>
      <c r="L26" s="16" t="n">
        <f aca="false">SUM(B26:K26)</f>
        <v>270791.41</v>
      </c>
    </row>
    <row r="27" customFormat="false" ht="15" hidden="false" customHeight="true" outlineLevel="0" collapsed="false">
      <c r="A27" s="1" t="s">
        <v>80</v>
      </c>
      <c r="B27" s="16" t="n">
        <v>7718.35</v>
      </c>
      <c r="C27" s="16" t="n">
        <v>9748.24</v>
      </c>
      <c r="D27" s="16" t="n">
        <v>2153.77</v>
      </c>
      <c r="E27" s="16" t="n">
        <v>6220.97</v>
      </c>
      <c r="F27" s="16" t="n">
        <v>950.17</v>
      </c>
      <c r="G27" s="16" t="n">
        <v>3826.26</v>
      </c>
      <c r="H27" s="16" t="n">
        <v>953.2</v>
      </c>
      <c r="I27" s="16" t="n">
        <v>3860.86</v>
      </c>
      <c r="J27" s="16" t="n">
        <v>3995.57</v>
      </c>
      <c r="K27" s="16" t="n">
        <v>0</v>
      </c>
      <c r="L27" s="16" t="n">
        <f aca="false">SUM(B27:K27)</f>
        <v>39427.39</v>
      </c>
    </row>
    <row r="28" customFormat="false" ht="15" hidden="false" customHeight="true" outlineLevel="0" collapsed="false">
      <c r="A28" s="1" t="s">
        <v>81</v>
      </c>
      <c r="B28" s="16" t="n">
        <v>0</v>
      </c>
      <c r="C28" s="16" t="n">
        <v>0</v>
      </c>
      <c r="D28" s="16" t="n">
        <v>0</v>
      </c>
      <c r="E28" s="16" t="n">
        <v>0</v>
      </c>
      <c r="F28" s="16" t="n">
        <v>0</v>
      </c>
      <c r="G28" s="16" t="n">
        <v>0</v>
      </c>
      <c r="H28" s="16" t="n">
        <v>0</v>
      </c>
      <c r="I28" s="16" t="n">
        <v>0</v>
      </c>
      <c r="J28" s="16" t="n">
        <v>125507.45</v>
      </c>
      <c r="K28" s="16" t="n">
        <v>0</v>
      </c>
      <c r="L28" s="16" t="n">
        <f aca="false">SUM(B28:K28)</f>
        <v>125507.45</v>
      </c>
    </row>
    <row r="29" customFormat="false" ht="15" hidden="false" customHeight="true" outlineLevel="0" collapsed="false">
      <c r="A29" s="1" t="s">
        <v>82</v>
      </c>
      <c r="B29" s="16" t="n">
        <v>0</v>
      </c>
      <c r="C29" s="16" t="n">
        <v>0</v>
      </c>
      <c r="D29" s="16" t="n">
        <v>0</v>
      </c>
      <c r="E29" s="16" t="n">
        <v>0</v>
      </c>
      <c r="F29" s="16" t="n">
        <v>0</v>
      </c>
      <c r="G29" s="16" t="n">
        <v>0</v>
      </c>
      <c r="H29" s="16" t="n">
        <v>0</v>
      </c>
      <c r="I29" s="16" t="n">
        <v>0</v>
      </c>
      <c r="J29" s="16" t="n">
        <v>0</v>
      </c>
      <c r="K29" s="16" t="n">
        <v>0</v>
      </c>
      <c r="L29" s="16" t="n">
        <f aca="false">SUM(B29:K29)</f>
        <v>0</v>
      </c>
    </row>
    <row r="30" customFormat="false" ht="15" hidden="false" customHeight="true" outlineLevel="0" collapsed="false">
      <c r="A30" s="1" t="s">
        <v>83</v>
      </c>
      <c r="B30" s="16" t="n">
        <v>2959.63</v>
      </c>
      <c r="C30" s="16" t="n">
        <v>9627.42</v>
      </c>
      <c r="D30" s="16" t="n">
        <v>11836.7</v>
      </c>
      <c r="E30" s="16" t="n">
        <v>16998.41</v>
      </c>
      <c r="F30" s="16" t="n">
        <v>5811.74</v>
      </c>
      <c r="G30" s="16" t="n">
        <v>6563.95</v>
      </c>
      <c r="H30" s="16" t="n">
        <v>10765.45</v>
      </c>
      <c r="I30" s="16" t="n">
        <v>9404.97</v>
      </c>
      <c r="J30" s="16" t="n">
        <v>9784.35</v>
      </c>
      <c r="K30" s="16" t="n">
        <v>0</v>
      </c>
      <c r="L30" s="16" t="n">
        <f aca="false">SUM(B30:K30)</f>
        <v>83752.62</v>
      </c>
    </row>
    <row r="31" customFormat="false" ht="15" hidden="false" customHeight="true" outlineLevel="0" collapsed="false">
      <c r="A31" s="1" t="s">
        <v>84</v>
      </c>
      <c r="B31" s="16" t="n">
        <v>69307.17</v>
      </c>
      <c r="C31" s="16" t="n">
        <v>84923.7</v>
      </c>
      <c r="D31" s="16" t="n">
        <v>66124.85</v>
      </c>
      <c r="E31" s="16" t="n">
        <v>48775.64</v>
      </c>
      <c r="F31" s="16" t="n">
        <v>61118.76</v>
      </c>
      <c r="G31" s="16" t="n">
        <v>83036.59</v>
      </c>
      <c r="H31" s="16" t="n">
        <v>72334.55</v>
      </c>
      <c r="I31" s="16" t="n">
        <v>71816.3</v>
      </c>
      <c r="J31" s="16" t="n">
        <v>389005.52</v>
      </c>
      <c r="K31" s="16" t="n">
        <v>57331.51</v>
      </c>
      <c r="L31" s="16" t="n">
        <f aca="false">SUM(B31:K31)</f>
        <v>1003774.59</v>
      </c>
    </row>
    <row r="32" customFormat="false" ht="15" hidden="false" customHeight="true" outlineLevel="0" collapsed="false">
      <c r="A32" s="1" t="s">
        <v>85</v>
      </c>
      <c r="B32" s="16" t="n">
        <v>0</v>
      </c>
      <c r="C32" s="16" t="n">
        <v>0</v>
      </c>
      <c r="D32" s="16" t="n">
        <v>0</v>
      </c>
      <c r="E32" s="16" t="n">
        <v>0</v>
      </c>
      <c r="F32" s="16" t="n">
        <v>0</v>
      </c>
      <c r="G32" s="16" t="n">
        <v>0</v>
      </c>
      <c r="H32" s="16" t="n">
        <v>0</v>
      </c>
      <c r="I32" s="16" t="n">
        <v>0</v>
      </c>
      <c r="J32" s="16" t="n">
        <v>976620.15</v>
      </c>
      <c r="K32" s="16" t="n">
        <v>0</v>
      </c>
      <c r="L32" s="16" t="n">
        <f aca="false">SUM(B32:K32)</f>
        <v>976620.15</v>
      </c>
    </row>
    <row r="33" customFormat="false" ht="15" hidden="false" customHeight="true" outlineLevel="0" collapsed="false">
      <c r="A33" s="1" t="s">
        <v>86</v>
      </c>
      <c r="B33" s="16" t="n">
        <v>0</v>
      </c>
      <c r="C33" s="16" t="n">
        <v>0</v>
      </c>
      <c r="D33" s="16" t="n">
        <v>0</v>
      </c>
      <c r="E33" s="16" t="n">
        <v>0</v>
      </c>
      <c r="F33" s="16" t="n">
        <v>0</v>
      </c>
      <c r="G33" s="16" t="n">
        <v>0</v>
      </c>
      <c r="H33" s="16" t="n">
        <v>0</v>
      </c>
      <c r="I33" s="16" t="n">
        <v>0</v>
      </c>
      <c r="J33" s="16" t="n">
        <v>16265.45</v>
      </c>
      <c r="K33" s="16" t="n">
        <v>0</v>
      </c>
      <c r="L33" s="16" t="n">
        <f aca="false">SUM(B33:K33)</f>
        <v>16265.45</v>
      </c>
    </row>
    <row r="34" customFormat="false" ht="15" hidden="false" customHeight="true" outlineLevel="0" collapsed="false">
      <c r="A34" s="17" t="s">
        <v>87</v>
      </c>
      <c r="B34" s="18" t="n">
        <f aca="false">SUM(B19:B33)</f>
        <v>538076.11</v>
      </c>
      <c r="C34" s="18" t="n">
        <f aca="false">SUM(C19:C33)</f>
        <v>728924.94</v>
      </c>
      <c r="D34" s="18" t="n">
        <f aca="false">SUM(D19:D33)</f>
        <v>398254.26</v>
      </c>
      <c r="E34" s="18" t="n">
        <f aca="false">SUM(E19:E33)</f>
        <v>514922.03</v>
      </c>
      <c r="F34" s="18" t="n">
        <f aca="false">SUM(F19:F33)</f>
        <v>530369.72</v>
      </c>
      <c r="G34" s="18" t="n">
        <f aca="false">SUM(G19:G33)</f>
        <v>486191.15</v>
      </c>
      <c r="H34" s="18" t="n">
        <f aca="false">SUM(H19:H33)</f>
        <v>691070.88</v>
      </c>
      <c r="I34" s="18" t="n">
        <f aca="false">SUM(I19:I33)</f>
        <v>277956.98</v>
      </c>
      <c r="J34" s="18" t="n">
        <f aca="false">SUM(J19:J33)</f>
        <v>2335110.28</v>
      </c>
      <c r="K34" s="18" t="n">
        <f aca="false">SUM(K19:K33)</f>
        <v>57331.51</v>
      </c>
      <c r="L34" s="18" t="n">
        <f aca="false">SUM(L19:L33)</f>
        <v>6558207.86</v>
      </c>
    </row>
    <row r="36" customFormat="false" ht="15" hidden="false" customHeight="true" outlineLevel="0" collapsed="false">
      <c r="A36" s="14" t="s">
        <v>88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customFormat="false" ht="15" hidden="false" customHeight="true" outlineLevel="0" collapsed="false">
      <c r="A37" s="1" t="s">
        <v>89</v>
      </c>
      <c r="B37" s="16" t="n">
        <v>0</v>
      </c>
      <c r="C37" s="16" t="n">
        <v>0</v>
      </c>
      <c r="D37" s="16" t="n">
        <v>0</v>
      </c>
      <c r="E37" s="16" t="n">
        <v>0</v>
      </c>
      <c r="F37" s="16" t="n">
        <v>0</v>
      </c>
      <c r="G37" s="16" t="n">
        <v>0</v>
      </c>
      <c r="H37" s="16" t="n">
        <v>0</v>
      </c>
      <c r="I37" s="16" t="n">
        <v>0</v>
      </c>
      <c r="J37" s="16" t="n">
        <v>1884627.99</v>
      </c>
      <c r="K37" s="16" t="n">
        <v>0</v>
      </c>
      <c r="L37" s="16" t="n">
        <f aca="false">SUM(B37:K37)</f>
        <v>1884627.99</v>
      </c>
    </row>
    <row r="38" customFormat="false" ht="15" hidden="false" customHeight="true" outlineLevel="0" collapsed="false">
      <c r="A38" s="1" t="s">
        <v>90</v>
      </c>
      <c r="B38" s="16" t="n">
        <v>0</v>
      </c>
      <c r="C38" s="16" t="n">
        <v>0</v>
      </c>
      <c r="D38" s="16" t="n">
        <v>0</v>
      </c>
      <c r="E38" s="16" t="n">
        <v>0</v>
      </c>
      <c r="F38" s="16" t="n">
        <v>0</v>
      </c>
      <c r="G38" s="16" t="n">
        <v>0</v>
      </c>
      <c r="H38" s="16" t="n">
        <v>0</v>
      </c>
      <c r="I38" s="16" t="n">
        <v>0</v>
      </c>
      <c r="J38" s="16" t="n">
        <v>77025.8</v>
      </c>
      <c r="K38" s="16" t="n">
        <v>0</v>
      </c>
      <c r="L38" s="16" t="n">
        <f aca="false">SUM(B38:K38)</f>
        <v>77025.8</v>
      </c>
    </row>
    <row r="39" customFormat="false" ht="15" hidden="false" customHeight="true" outlineLevel="0" collapsed="false">
      <c r="A39" s="1" t="s">
        <v>91</v>
      </c>
      <c r="B39" s="16" t="n">
        <v>0</v>
      </c>
      <c r="C39" s="16" t="n">
        <v>0</v>
      </c>
      <c r="D39" s="16" t="n">
        <v>0</v>
      </c>
      <c r="E39" s="16" t="n">
        <v>0</v>
      </c>
      <c r="F39" s="16" t="n">
        <v>0</v>
      </c>
      <c r="G39" s="16" t="n">
        <v>0</v>
      </c>
      <c r="H39" s="16" t="n">
        <v>0</v>
      </c>
      <c r="I39" s="16" t="n">
        <v>0</v>
      </c>
      <c r="J39" s="16" t="n">
        <v>1390666.85</v>
      </c>
      <c r="K39" s="16" t="n">
        <v>0</v>
      </c>
      <c r="L39" s="16" t="n">
        <f aca="false">SUM(B39:K39)</f>
        <v>1390666.85</v>
      </c>
    </row>
    <row r="40" customFormat="false" ht="15" hidden="false" customHeight="true" outlineLevel="0" collapsed="false">
      <c r="A40" s="1" t="s">
        <v>92</v>
      </c>
      <c r="B40" s="16" t="n">
        <v>15.75</v>
      </c>
      <c r="C40" s="16" t="n">
        <v>86.5</v>
      </c>
      <c r="D40" s="16" t="n">
        <v>179.48</v>
      </c>
      <c r="E40" s="16" t="n">
        <v>7809.98</v>
      </c>
      <c r="F40" s="16" t="n">
        <v>8154.2</v>
      </c>
      <c r="G40" s="16" t="n">
        <v>5176.25</v>
      </c>
      <c r="H40" s="16" t="n">
        <v>2727.17</v>
      </c>
      <c r="I40" s="16" t="n">
        <v>493.48</v>
      </c>
      <c r="J40" s="16" t="n">
        <v>21888.04</v>
      </c>
      <c r="K40" s="16" t="n">
        <v>0</v>
      </c>
      <c r="L40" s="16" t="n">
        <f aca="false">SUM(B40:K40)</f>
        <v>46530.85</v>
      </c>
    </row>
    <row r="41" customFormat="false" ht="15" hidden="false" customHeight="true" outlineLevel="0" collapsed="false">
      <c r="A41" s="1" t="s">
        <v>93</v>
      </c>
      <c r="B41" s="16" t="n">
        <v>0</v>
      </c>
      <c r="C41" s="16" t="n">
        <v>0</v>
      </c>
      <c r="D41" s="16" t="n">
        <v>0</v>
      </c>
      <c r="E41" s="16" t="n">
        <v>0</v>
      </c>
      <c r="F41" s="16" t="n">
        <v>0</v>
      </c>
      <c r="G41" s="16" t="n">
        <v>0</v>
      </c>
      <c r="H41" s="16" t="n">
        <v>0</v>
      </c>
      <c r="I41" s="16" t="n">
        <v>0</v>
      </c>
      <c r="J41" s="16" t="n">
        <v>355157.1</v>
      </c>
      <c r="K41" s="16" t="n">
        <v>0</v>
      </c>
      <c r="L41" s="16" t="n">
        <f aca="false">SUM(B41:K41)</f>
        <v>355157.1</v>
      </c>
    </row>
    <row r="42" customFormat="false" ht="15" hidden="false" customHeight="true" outlineLevel="0" collapsed="false">
      <c r="A42" s="1" t="s">
        <v>94</v>
      </c>
      <c r="B42" s="16" t="n">
        <v>66000</v>
      </c>
      <c r="C42" s="16" t="n">
        <v>68000</v>
      </c>
      <c r="D42" s="16" t="n">
        <v>33826.16</v>
      </c>
      <c r="E42" s="16" t="n">
        <v>86224.23</v>
      </c>
      <c r="F42" s="16" t="n">
        <v>180000</v>
      </c>
      <c r="G42" s="16" t="n">
        <v>91282.03</v>
      </c>
      <c r="H42" s="16" t="n">
        <v>100000</v>
      </c>
      <c r="I42" s="16" t="n">
        <v>124648.01</v>
      </c>
      <c r="J42" s="16" t="n">
        <v>0</v>
      </c>
      <c r="K42" s="16" t="n">
        <v>77302</v>
      </c>
      <c r="L42" s="16" t="n">
        <f aca="false">SUM(B42:K42)</f>
        <v>827282.43</v>
      </c>
    </row>
    <row r="43" customFormat="false" ht="15" hidden="false" customHeight="true" outlineLevel="0" collapsed="false">
      <c r="A43" s="1" t="s">
        <v>95</v>
      </c>
      <c r="B43" s="16" t="n">
        <v>84001.93</v>
      </c>
      <c r="C43" s="16" t="n">
        <v>48795.69</v>
      </c>
      <c r="D43" s="16" t="n">
        <v>76305.08</v>
      </c>
      <c r="E43" s="16" t="n">
        <v>40974.39</v>
      </c>
      <c r="F43" s="16" t="n">
        <v>68025.11</v>
      </c>
      <c r="G43" s="16" t="n">
        <v>26854.81</v>
      </c>
      <c r="H43" s="16" t="n">
        <v>23664.67</v>
      </c>
      <c r="I43" s="16" t="n">
        <v>66724.2</v>
      </c>
      <c r="J43" s="16" t="n">
        <v>0</v>
      </c>
      <c r="K43" s="16" t="n">
        <v>95240.1</v>
      </c>
      <c r="L43" s="16" t="n">
        <f aca="false">SUM(B43:K43)</f>
        <v>530585.98</v>
      </c>
    </row>
    <row r="44" customFormat="false" ht="15" hidden="false" customHeight="true" outlineLevel="0" collapsed="false">
      <c r="A44" s="1" t="s">
        <v>96</v>
      </c>
      <c r="B44" s="16" t="n">
        <v>9590.12</v>
      </c>
      <c r="C44" s="16" t="n">
        <v>4308.62</v>
      </c>
      <c r="D44" s="16" t="n">
        <v>13472</v>
      </c>
      <c r="E44" s="16" t="n">
        <v>7690.19</v>
      </c>
      <c r="F44" s="16" t="n">
        <v>10392.94</v>
      </c>
      <c r="G44" s="16" t="n">
        <v>6858.52</v>
      </c>
      <c r="H44" s="16" t="n">
        <v>10432.15</v>
      </c>
      <c r="I44" s="16" t="n">
        <v>11223.74</v>
      </c>
      <c r="J44" s="16" t="n">
        <v>1255.35</v>
      </c>
      <c r="K44" s="16" t="n">
        <v>9743.77</v>
      </c>
      <c r="L44" s="16" t="n">
        <f aca="false">SUM(B44:K44)</f>
        <v>84967.4</v>
      </c>
    </row>
    <row r="45" customFormat="false" ht="15" hidden="false" customHeight="true" outlineLevel="0" collapsed="false">
      <c r="A45" s="1" t="s">
        <v>97</v>
      </c>
      <c r="B45" s="16" t="n">
        <v>1978.33</v>
      </c>
      <c r="C45" s="16" t="n">
        <v>1186.86</v>
      </c>
      <c r="D45" s="16" t="n">
        <v>441.11</v>
      </c>
      <c r="E45" s="16" t="n">
        <v>13112.93</v>
      </c>
      <c r="F45" s="16" t="n">
        <v>7970.9</v>
      </c>
      <c r="G45" s="16" t="n">
        <v>6340.84</v>
      </c>
      <c r="H45" s="16" t="n">
        <v>2217.33</v>
      </c>
      <c r="I45" s="16" t="n">
        <v>3200.71</v>
      </c>
      <c r="J45" s="16" t="n">
        <v>263932.63</v>
      </c>
      <c r="K45" s="16" t="n">
        <v>0</v>
      </c>
      <c r="L45" s="16" t="n">
        <f aca="false">SUM(B45:K45)</f>
        <v>300381.64</v>
      </c>
    </row>
    <row r="46" customFormat="false" ht="15" hidden="false" customHeight="true" outlineLevel="0" collapsed="false">
      <c r="A46" s="1" t="s">
        <v>98</v>
      </c>
      <c r="B46" s="16" t="n">
        <v>0</v>
      </c>
      <c r="C46" s="16" t="n">
        <v>0</v>
      </c>
      <c r="D46" s="16" t="n">
        <v>0</v>
      </c>
      <c r="E46" s="16" t="n">
        <v>0</v>
      </c>
      <c r="F46" s="16" t="n">
        <v>0</v>
      </c>
      <c r="G46" s="16" t="n">
        <v>0</v>
      </c>
      <c r="H46" s="16" t="n">
        <v>0</v>
      </c>
      <c r="I46" s="16" t="n">
        <v>0</v>
      </c>
      <c r="J46" s="16" t="n">
        <v>4342.11</v>
      </c>
      <c r="K46" s="16" t="n">
        <v>0</v>
      </c>
      <c r="L46" s="16" t="n">
        <f aca="false">SUM(B46:K46)</f>
        <v>4342.11</v>
      </c>
    </row>
    <row r="47" customFormat="false" ht="15" hidden="false" customHeight="true" outlineLevel="0" collapsed="false">
      <c r="A47" s="1" t="s">
        <v>99</v>
      </c>
      <c r="B47" s="16" t="n">
        <v>0</v>
      </c>
      <c r="C47" s="16" t="n">
        <v>0</v>
      </c>
      <c r="D47" s="16" t="n">
        <v>0</v>
      </c>
      <c r="E47" s="16" t="n">
        <v>0</v>
      </c>
      <c r="F47" s="16" t="n">
        <v>0</v>
      </c>
      <c r="G47" s="16" t="n">
        <v>0</v>
      </c>
      <c r="H47" s="16" t="n">
        <v>0</v>
      </c>
      <c r="I47" s="16" t="n">
        <v>0</v>
      </c>
      <c r="J47" s="16" t="n">
        <v>6136.73</v>
      </c>
      <c r="K47" s="16" t="n">
        <v>0</v>
      </c>
      <c r="L47" s="16" t="n">
        <f aca="false">SUM(B47:K47)</f>
        <v>6136.73</v>
      </c>
    </row>
    <row r="48" customFormat="false" ht="15" hidden="false" customHeight="true" outlineLevel="0" collapsed="false">
      <c r="A48" s="1" t="s">
        <v>100</v>
      </c>
      <c r="B48" s="16" t="n">
        <v>0</v>
      </c>
      <c r="C48" s="16" t="n">
        <v>0</v>
      </c>
      <c r="D48" s="16" t="n">
        <v>0</v>
      </c>
      <c r="E48" s="16" t="n">
        <v>0</v>
      </c>
      <c r="F48" s="16" t="n">
        <v>0</v>
      </c>
      <c r="G48" s="16" t="n">
        <v>0</v>
      </c>
      <c r="H48" s="16" t="n">
        <v>0</v>
      </c>
      <c r="I48" s="16" t="n">
        <v>0</v>
      </c>
      <c r="J48" s="16" t="n">
        <v>28339.75</v>
      </c>
      <c r="K48" s="16" t="n">
        <v>0</v>
      </c>
      <c r="L48" s="16" t="n">
        <f aca="false">SUM(B48:K48)</f>
        <v>28339.75</v>
      </c>
    </row>
    <row r="49" customFormat="false" ht="15" hidden="false" customHeight="true" outlineLevel="0" collapsed="false">
      <c r="A49" s="1" t="s">
        <v>101</v>
      </c>
      <c r="B49" s="16" t="n">
        <v>0</v>
      </c>
      <c r="C49" s="16" t="n">
        <v>0</v>
      </c>
      <c r="D49" s="16" t="n">
        <v>0</v>
      </c>
      <c r="E49" s="16" t="n">
        <v>0</v>
      </c>
      <c r="F49" s="16" t="n">
        <v>0</v>
      </c>
      <c r="G49" s="16" t="n">
        <v>0</v>
      </c>
      <c r="H49" s="16" t="n">
        <v>0</v>
      </c>
      <c r="I49" s="16" t="n">
        <v>0</v>
      </c>
      <c r="J49" s="16" t="n">
        <v>962327.47</v>
      </c>
      <c r="K49" s="16" t="n">
        <v>0</v>
      </c>
      <c r="L49" s="16" t="n">
        <f aca="false">SUM(B49:K49)</f>
        <v>962327.47</v>
      </c>
    </row>
    <row r="50" customFormat="false" ht="15" hidden="false" customHeight="true" outlineLevel="0" collapsed="false">
      <c r="A50" s="1" t="s">
        <v>102</v>
      </c>
      <c r="B50" s="16" t="n">
        <v>0</v>
      </c>
      <c r="C50" s="16" t="n">
        <v>0</v>
      </c>
      <c r="D50" s="16" t="n">
        <v>0</v>
      </c>
      <c r="E50" s="16" t="n">
        <v>0</v>
      </c>
      <c r="F50" s="16" t="n">
        <v>0</v>
      </c>
      <c r="G50" s="16" t="n">
        <v>0</v>
      </c>
      <c r="H50" s="16" t="n">
        <v>0</v>
      </c>
      <c r="I50" s="16" t="n">
        <v>0</v>
      </c>
      <c r="J50" s="16" t="n">
        <v>113287.73</v>
      </c>
      <c r="K50" s="16" t="n">
        <v>0</v>
      </c>
      <c r="L50" s="16" t="n">
        <f aca="false">SUM(B50:K50)</f>
        <v>113287.73</v>
      </c>
    </row>
    <row r="51" customFormat="false" ht="15" hidden="false" customHeight="true" outlineLevel="0" collapsed="false">
      <c r="A51" s="1" t="s">
        <v>103</v>
      </c>
      <c r="B51" s="16" t="n">
        <v>0</v>
      </c>
      <c r="C51" s="16" t="n">
        <v>0</v>
      </c>
      <c r="D51" s="16" t="n">
        <v>0</v>
      </c>
      <c r="E51" s="16" t="n">
        <v>0</v>
      </c>
      <c r="F51" s="16" t="n">
        <v>0</v>
      </c>
      <c r="G51" s="16" t="n">
        <v>0</v>
      </c>
      <c r="H51" s="16" t="n">
        <v>0</v>
      </c>
      <c r="I51" s="16" t="n">
        <v>0</v>
      </c>
      <c r="J51" s="16" t="n">
        <v>222653.76</v>
      </c>
      <c r="K51" s="16" t="n">
        <v>0</v>
      </c>
      <c r="L51" s="16" t="n">
        <f aca="false">SUM(B51:K51)</f>
        <v>222653.76</v>
      </c>
    </row>
    <row r="52" customFormat="false" ht="15" hidden="false" customHeight="true" outlineLevel="0" collapsed="false">
      <c r="A52" s="1" t="s">
        <v>104</v>
      </c>
      <c r="B52" s="16" t="n">
        <v>0</v>
      </c>
      <c r="C52" s="16" t="n">
        <v>0</v>
      </c>
      <c r="D52" s="16" t="n">
        <v>0</v>
      </c>
      <c r="E52" s="16" t="n">
        <v>0</v>
      </c>
      <c r="F52" s="16" t="n">
        <v>0</v>
      </c>
      <c r="G52" s="16" t="n">
        <v>0</v>
      </c>
      <c r="H52" s="16" t="n">
        <v>0</v>
      </c>
      <c r="I52" s="16" t="n">
        <v>0</v>
      </c>
      <c r="J52" s="16" t="n">
        <v>34753.58</v>
      </c>
      <c r="K52" s="16" t="n">
        <v>0</v>
      </c>
      <c r="L52" s="16" t="n">
        <f aca="false">SUM(B52:K52)</f>
        <v>34753.58</v>
      </c>
    </row>
    <row r="53" customFormat="false" ht="15" hidden="false" customHeight="true" outlineLevel="0" collapsed="false">
      <c r="A53" s="1" t="s">
        <v>105</v>
      </c>
      <c r="B53" s="16" t="n">
        <v>0</v>
      </c>
      <c r="C53" s="16" t="n">
        <v>0</v>
      </c>
      <c r="D53" s="16" t="n">
        <v>0</v>
      </c>
      <c r="E53" s="16" t="n">
        <v>0</v>
      </c>
      <c r="F53" s="16" t="n">
        <v>0</v>
      </c>
      <c r="G53" s="16" t="n">
        <v>0</v>
      </c>
      <c r="H53" s="16" t="n">
        <v>0</v>
      </c>
      <c r="I53" s="16" t="n">
        <v>0</v>
      </c>
      <c r="J53" s="16" t="n">
        <v>966224.55</v>
      </c>
      <c r="K53" s="16" t="n">
        <v>0</v>
      </c>
      <c r="L53" s="16" t="n">
        <f aca="false">SUM(B53:K53)</f>
        <v>966224.55</v>
      </c>
    </row>
    <row r="54" customFormat="false" ht="15" hidden="false" customHeight="true" outlineLevel="0" collapsed="false">
      <c r="A54" s="1" t="s">
        <v>106</v>
      </c>
      <c r="B54" s="16" t="n">
        <v>0</v>
      </c>
      <c r="C54" s="16" t="n">
        <v>0</v>
      </c>
      <c r="D54" s="16" t="n">
        <v>0</v>
      </c>
      <c r="E54" s="16" t="n">
        <v>0</v>
      </c>
      <c r="F54" s="16" t="n">
        <v>0</v>
      </c>
      <c r="G54" s="16" t="n">
        <v>0</v>
      </c>
      <c r="H54" s="16" t="n">
        <v>0</v>
      </c>
      <c r="I54" s="16" t="n">
        <v>0</v>
      </c>
      <c r="J54" s="16" t="n">
        <v>27913.64</v>
      </c>
      <c r="K54" s="16" t="n">
        <v>0</v>
      </c>
      <c r="L54" s="16" t="n">
        <f aca="false">SUM(B54:K54)</f>
        <v>27913.64</v>
      </c>
    </row>
    <row r="55" customFormat="false" ht="15" hidden="false" customHeight="true" outlineLevel="0" collapsed="false">
      <c r="A55" s="1" t="s">
        <v>107</v>
      </c>
      <c r="B55" s="16" t="n">
        <v>0</v>
      </c>
      <c r="C55" s="16" t="n">
        <v>0</v>
      </c>
      <c r="D55" s="16" t="n">
        <v>0</v>
      </c>
      <c r="E55" s="16" t="n">
        <v>0</v>
      </c>
      <c r="F55" s="16" t="n">
        <v>0</v>
      </c>
      <c r="G55" s="16" t="n">
        <v>0</v>
      </c>
      <c r="H55" s="16" t="n">
        <v>0</v>
      </c>
      <c r="I55" s="16" t="n">
        <v>0</v>
      </c>
      <c r="J55" s="16" t="n">
        <v>91363.62</v>
      </c>
      <c r="K55" s="16" t="n">
        <v>0</v>
      </c>
      <c r="L55" s="16" t="n">
        <f aca="false">SUM(B55:K55)</f>
        <v>91363.62</v>
      </c>
    </row>
    <row r="56" customFormat="false" ht="15" hidden="false" customHeight="true" outlineLevel="0" collapsed="false">
      <c r="A56" s="1" t="s">
        <v>108</v>
      </c>
      <c r="B56" s="16" t="n">
        <v>8460.23</v>
      </c>
      <c r="C56" s="16" t="n">
        <v>17400</v>
      </c>
      <c r="D56" s="16" t="n">
        <v>12292.92</v>
      </c>
      <c r="E56" s="16" t="n">
        <v>13309.08</v>
      </c>
      <c r="F56" s="16" t="n">
        <v>6040.69</v>
      </c>
      <c r="G56" s="16" t="n">
        <v>3069.89</v>
      </c>
      <c r="H56" s="16" t="n">
        <v>11529</v>
      </c>
      <c r="I56" s="16" t="n">
        <v>17562</v>
      </c>
      <c r="J56" s="16" t="n">
        <v>57238.14</v>
      </c>
      <c r="K56" s="16" t="n">
        <v>0</v>
      </c>
      <c r="L56" s="16" t="n">
        <f aca="false">SUM(B56:K56)</f>
        <v>146901.95</v>
      </c>
    </row>
    <row r="57" customFormat="false" ht="15" hidden="false" customHeight="true" outlineLevel="0" collapsed="false">
      <c r="A57" s="1" t="s">
        <v>109</v>
      </c>
      <c r="B57" s="16" t="n">
        <v>0</v>
      </c>
      <c r="C57" s="16" t="n">
        <v>0</v>
      </c>
      <c r="D57" s="16" t="n">
        <v>0</v>
      </c>
      <c r="E57" s="16" t="n">
        <v>0</v>
      </c>
      <c r="F57" s="16" t="n">
        <v>0</v>
      </c>
      <c r="G57" s="16" t="n">
        <v>0</v>
      </c>
      <c r="H57" s="16" t="n">
        <v>0</v>
      </c>
      <c r="I57" s="16" t="n">
        <v>0</v>
      </c>
      <c r="J57" s="16" t="n">
        <v>55947.15</v>
      </c>
      <c r="K57" s="16" t="n">
        <v>0</v>
      </c>
      <c r="L57" s="16" t="n">
        <f aca="false">SUM(B57:K57)</f>
        <v>55947.15</v>
      </c>
    </row>
    <row r="58" customFormat="false" ht="15" hidden="false" customHeight="true" outlineLevel="0" collapsed="false">
      <c r="A58" s="1" t="s">
        <v>110</v>
      </c>
      <c r="B58" s="16" t="n">
        <v>0</v>
      </c>
      <c r="C58" s="16" t="n">
        <v>0</v>
      </c>
      <c r="D58" s="16" t="n">
        <v>0</v>
      </c>
      <c r="E58" s="16" t="n">
        <v>0</v>
      </c>
      <c r="F58" s="16" t="n">
        <v>0</v>
      </c>
      <c r="G58" s="16" t="n">
        <v>0</v>
      </c>
      <c r="H58" s="16" t="n">
        <v>0</v>
      </c>
      <c r="I58" s="16" t="n">
        <v>0</v>
      </c>
      <c r="J58" s="16" t="n">
        <v>0</v>
      </c>
      <c r="K58" s="16" t="n">
        <v>0</v>
      </c>
      <c r="L58" s="16" t="n">
        <f aca="false">SUM(B58:K58)</f>
        <v>0</v>
      </c>
    </row>
    <row r="59" customFormat="false" ht="15" hidden="false" customHeight="true" outlineLevel="0" collapsed="false">
      <c r="A59" s="1" t="s">
        <v>111</v>
      </c>
      <c r="B59" s="16" t="n">
        <v>0</v>
      </c>
      <c r="C59" s="16" t="n">
        <v>0</v>
      </c>
      <c r="D59" s="16" t="n">
        <v>0</v>
      </c>
      <c r="E59" s="16" t="n">
        <v>0</v>
      </c>
      <c r="F59" s="16" t="n">
        <v>0</v>
      </c>
      <c r="G59" s="16" t="n">
        <v>0</v>
      </c>
      <c r="H59" s="16" t="n">
        <v>0</v>
      </c>
      <c r="I59" s="16" t="n">
        <v>0</v>
      </c>
      <c r="J59" s="16" t="n">
        <v>34646.85</v>
      </c>
      <c r="K59" s="16" t="n">
        <v>0</v>
      </c>
      <c r="L59" s="16" t="n">
        <f aca="false">SUM(B59:K59)</f>
        <v>34646.85</v>
      </c>
    </row>
    <row r="60" customFormat="false" ht="15" hidden="false" customHeight="true" outlineLevel="0" collapsed="false">
      <c r="A60" s="1" t="s">
        <v>112</v>
      </c>
      <c r="B60" s="16" t="n">
        <v>0</v>
      </c>
      <c r="C60" s="16" t="n">
        <v>0</v>
      </c>
      <c r="D60" s="16" t="n">
        <v>0</v>
      </c>
      <c r="E60" s="16" t="n">
        <v>0</v>
      </c>
      <c r="F60" s="16" t="n">
        <v>0</v>
      </c>
      <c r="G60" s="16" t="n">
        <v>0</v>
      </c>
      <c r="H60" s="16" t="n">
        <v>0</v>
      </c>
      <c r="I60" s="16" t="n">
        <v>0</v>
      </c>
      <c r="J60" s="16" t="n">
        <v>802806.71</v>
      </c>
      <c r="K60" s="16" t="n">
        <v>0</v>
      </c>
      <c r="L60" s="16" t="n">
        <f aca="false">SUM(B60:K60)</f>
        <v>802806.71</v>
      </c>
    </row>
    <row r="61" customFormat="false" ht="15" hidden="false" customHeight="true" outlineLevel="0" collapsed="false">
      <c r="A61" s="1" t="s">
        <v>113</v>
      </c>
      <c r="B61" s="16" t="n">
        <v>0</v>
      </c>
      <c r="C61" s="16" t="n">
        <v>0</v>
      </c>
      <c r="D61" s="16" t="n">
        <v>0</v>
      </c>
      <c r="E61" s="16" t="n">
        <v>0</v>
      </c>
      <c r="F61" s="16" t="n">
        <v>0</v>
      </c>
      <c r="G61" s="16" t="n">
        <v>0</v>
      </c>
      <c r="H61" s="16" t="n">
        <v>0</v>
      </c>
      <c r="I61" s="16" t="n">
        <v>0</v>
      </c>
      <c r="J61" s="16" t="n">
        <v>-453590.65</v>
      </c>
      <c r="K61" s="16" t="n">
        <v>0</v>
      </c>
      <c r="L61" s="16" t="n">
        <f aca="false">SUM(B61:K61)</f>
        <v>-453590.65</v>
      </c>
    </row>
    <row r="62" customFormat="false" ht="15" hidden="false" customHeight="true" outlineLevel="0" collapsed="false">
      <c r="A62" s="17" t="s">
        <v>114</v>
      </c>
      <c r="B62" s="18" t="n">
        <f aca="false">SUM(B37:B61)</f>
        <v>170046.36</v>
      </c>
      <c r="C62" s="18" t="n">
        <f aca="false">SUM(C37:C61)</f>
        <v>139777.67</v>
      </c>
      <c r="D62" s="18" t="n">
        <f aca="false">SUM(D37:D61)</f>
        <v>136516.75</v>
      </c>
      <c r="E62" s="18" t="n">
        <f aca="false">SUM(E37:E61)</f>
        <v>169120.8</v>
      </c>
      <c r="F62" s="18" t="n">
        <f aca="false">SUM(F37:F61)</f>
        <v>280583.84</v>
      </c>
      <c r="G62" s="18" t="n">
        <f aca="false">SUM(G37:G61)</f>
        <v>139582.34</v>
      </c>
      <c r="H62" s="18" t="n">
        <f aca="false">SUM(H37:H61)</f>
        <v>150570.32</v>
      </c>
      <c r="I62" s="18" t="n">
        <f aca="false">SUM(I37:I61)</f>
        <v>223852.14</v>
      </c>
      <c r="J62" s="18" t="n">
        <f aca="false">SUM(J37:J61)</f>
        <v>6948944.9</v>
      </c>
      <c r="K62" s="18" t="n">
        <f aca="false">SUM(K37:K61)</f>
        <v>182285.87</v>
      </c>
      <c r="L62" s="18" t="n">
        <f aca="false">SUM(L37:L61)</f>
        <v>8541280.99</v>
      </c>
    </row>
    <row r="64" customFormat="false" ht="15" hidden="false" customHeight="true" outlineLevel="0" collapsed="false">
      <c r="A64" s="19" t="s">
        <v>42</v>
      </c>
      <c r="B64" s="20" t="n">
        <f aca="false">B16+B34+B62</f>
        <v>1836747.65</v>
      </c>
      <c r="C64" s="20" t="n">
        <f aca="false">C16+C34+C62</f>
        <v>2517418.05</v>
      </c>
      <c r="D64" s="20" t="n">
        <f aca="false">D16+D34+D62</f>
        <v>1157454.62</v>
      </c>
      <c r="E64" s="20" t="n">
        <f aca="false">E16+E34+E62</f>
        <v>1992830.55</v>
      </c>
      <c r="F64" s="20" t="n">
        <f aca="false">F16+F34+F62</f>
        <v>1558885.97</v>
      </c>
      <c r="G64" s="20" t="n">
        <f aca="false">G16+G34+G62</f>
        <v>1362542.57</v>
      </c>
      <c r="H64" s="20" t="n">
        <f aca="false">H16+H34+H62</f>
        <v>2062071.41</v>
      </c>
      <c r="I64" s="20" t="n">
        <f aca="false">I16+I34+I62</f>
        <v>1018560.16</v>
      </c>
      <c r="J64" s="20" t="n">
        <f aca="false">J16+J34+J62</f>
        <v>10349691.64</v>
      </c>
      <c r="K64" s="20" t="n">
        <f aca="false">K16+K34+K62</f>
        <v>239617.38</v>
      </c>
      <c r="L64" s="20" t="n">
        <f aca="false">L16+L34+L62</f>
        <v>24095820</v>
      </c>
    </row>
    <row r="65" customFormat="false" ht="15" hidden="false" customHeight="true" outlineLevel="0" collapsed="false">
      <c r="A65" s="1" t="s">
        <v>30</v>
      </c>
      <c r="B65" s="21" t="n">
        <f aca="false">B64/$L$64</f>
        <v>0.0762268165183837</v>
      </c>
      <c r="C65" s="21" t="n">
        <f aca="false">C64/$L$64</f>
        <v>0.104475301110317</v>
      </c>
      <c r="D65" s="21" t="n">
        <f aca="false">D64/$L$64</f>
        <v>0.0480354941230471</v>
      </c>
      <c r="E65" s="21" t="n">
        <f aca="false">E64/$L$64</f>
        <v>0.0827044088974768</v>
      </c>
      <c r="F65" s="21" t="n">
        <f aca="false">F64/$L$64</f>
        <v>0.064695286153366</v>
      </c>
      <c r="G65" s="21" t="n">
        <f aca="false">G64/$L$64</f>
        <v>0.0565468438094242</v>
      </c>
      <c r="H65" s="21" t="n">
        <f aca="false">H64/$L$64</f>
        <v>0.0855779720300035</v>
      </c>
      <c r="I65" s="21" t="n">
        <f aca="false">I64/$L$64</f>
        <v>0.0422712387459734</v>
      </c>
      <c r="J65" s="21" t="n">
        <f aca="false">J64/$L$64</f>
        <v>0.429522283948004</v>
      </c>
      <c r="K65" s="21" t="n">
        <f aca="false">K64/$L$64</f>
        <v>0.00994435466400396</v>
      </c>
      <c r="L65" s="21" t="n">
        <f aca="false">L64/$L$64</f>
        <v>1</v>
      </c>
    </row>
    <row r="66" customFormat="false" ht="15" hidden="false" customHeight="true" outlineLevel="0" collapsed="false">
      <c r="A66" s="1" t="s">
        <v>115</v>
      </c>
      <c r="B66" s="16" t="n">
        <v>24347208.28</v>
      </c>
      <c r="C66" s="16" t="n">
        <v>24721008.49</v>
      </c>
      <c r="D66" s="16" t="n">
        <v>7986268.97</v>
      </c>
      <c r="E66" s="16" t="n">
        <v>19559824.19</v>
      </c>
      <c r="F66" s="16" t="n">
        <v>12020273.84</v>
      </c>
      <c r="G66" s="16" t="n">
        <v>13138711.01</v>
      </c>
      <c r="H66" s="16" t="n">
        <v>19749334.31</v>
      </c>
      <c r="I66" s="16" t="n">
        <v>6789448.1</v>
      </c>
      <c r="J66" s="16" t="n">
        <v>0</v>
      </c>
      <c r="K66" s="16" t="n">
        <v>0</v>
      </c>
      <c r="L66" s="16" t="n">
        <f aca="false">SUM(B66:K66)</f>
        <v>128312077.19</v>
      </c>
    </row>
    <row r="67" customFormat="false" ht="15" hidden="false" customHeight="true" outlineLevel="0" collapsed="false">
      <c r="A67" s="1" t="s">
        <v>116</v>
      </c>
      <c r="B67" s="22" t="n">
        <f aca="false">IF(B66=0,"n/a",B64/B66)</f>
        <v>0.0754397641354551</v>
      </c>
      <c r="C67" s="22" t="n">
        <f aca="false">IF(C66=0,"n/a",C64/C66)</f>
        <v>0.101833145319226</v>
      </c>
      <c r="D67" s="22" t="n">
        <f aca="false">IF(D66=0,"n/a",D64/D66)</f>
        <v>0.144930583273356</v>
      </c>
      <c r="E67" s="22" t="n">
        <f aca="false">IF(E66=0,"n/a",E64/E66)</f>
        <v>0.101883868210781</v>
      </c>
      <c r="F67" s="22" t="n">
        <f aca="false">IF(F66=0,"n/a",F64/F66)</f>
        <v>0.129688057921982</v>
      </c>
      <c r="G67" s="22" t="n">
        <f aca="false">IF(G66=0,"n/a",G64/G66)</f>
        <v>0.103704432570513</v>
      </c>
      <c r="H67" s="22" t="n">
        <f aca="false">IF(H66=0,"n/a",H64/H66)</f>
        <v>0.104412198286394</v>
      </c>
      <c r="I67" s="22" t="n">
        <f aca="false">IF(I66=0,"n/a",I64/I66)</f>
        <v>0.150021053994065</v>
      </c>
      <c r="J67" s="22" t="str">
        <f aca="false">IF(J66=0,"n/a",J64/J66)</f>
        <v>n/a</v>
      </c>
      <c r="K67" s="22" t="str">
        <f aca="false">IF(K66=0,"n/a",K64/K66)</f>
        <v>n/a</v>
      </c>
      <c r="L67" s="22" t="n">
        <f aca="false">IF(L66=0,"n/a",L64/L66)</f>
        <v>0.187790740573234</v>
      </c>
    </row>
    <row r="68" customFormat="false" ht="15" hidden="false" customHeight="true" outlineLevel="0" collapsed="false">
      <c r="A68" s="1" t="s">
        <v>117</v>
      </c>
      <c r="L68" s="21" t="n">
        <f aca="false">SUM(B64:I64)/L66</f>
        <v>0.105262975051055</v>
      </c>
    </row>
    <row r="69" customFormat="false" ht="15" hidden="false" customHeight="true" outlineLevel="0" collapsed="false">
      <c r="A69" s="23" t="s">
        <v>118</v>
      </c>
      <c r="L69" s="1" t="str">
        <f aca="false">IF(ROUND(L64-24095820,2)=0,"TIES","DIFF")</f>
        <v>TIES</v>
      </c>
    </row>
    <row r="71" customFormat="false" ht="15" hidden="false" customHeight="true" outlineLevel="0" collapsed="false">
      <c r="A71" s="17" t="s">
        <v>119</v>
      </c>
    </row>
    <row r="72" customFormat="false" ht="15" hidden="false" customHeight="true" outlineLevel="0" collapsed="false">
      <c r="A72" s="1" t="s">
        <v>120</v>
      </c>
      <c r="B72" s="21" t="n">
        <f aca="false">B16/$L$16</f>
        <v>0.125453939076042</v>
      </c>
      <c r="C72" s="21" t="n">
        <f aca="false">C16/$L$16</f>
        <v>0.183265312549105</v>
      </c>
      <c r="D72" s="21" t="n">
        <f aca="false">D16/$L$16</f>
        <v>0.0692152833880509</v>
      </c>
      <c r="E72" s="21" t="n">
        <f aca="false">E16/$L$16</f>
        <v>0.145480162766129</v>
      </c>
      <c r="F72" s="21" t="n">
        <f aca="false">F16/$L$16</f>
        <v>0.0831374921097697</v>
      </c>
      <c r="G72" s="21" t="n">
        <f aca="false">G16/$L$16</f>
        <v>0.0818966162667323</v>
      </c>
      <c r="H72" s="21" t="n">
        <f aca="false">H16/$L$16</f>
        <v>0.135658657918567</v>
      </c>
      <c r="I72" s="21" t="n">
        <f aca="false">I16/$L$16</f>
        <v>0.0574401977188223</v>
      </c>
      <c r="J72" s="21" t="n">
        <f aca="false">J16/$L$16</f>
        <v>0.118452338206781</v>
      </c>
      <c r="K72" s="21" t="n">
        <f aca="false">K16/$L$16</f>
        <v>0</v>
      </c>
      <c r="L72" s="21" t="n">
        <f aca="false">L16/$L$16</f>
        <v>1</v>
      </c>
    </row>
    <row r="73" customFormat="false" ht="15" hidden="false" customHeight="true" outlineLevel="0" collapsed="false">
      <c r="A73" s="1" t="s">
        <v>121</v>
      </c>
      <c r="B73" s="21" t="n">
        <f aca="false">B34/$L$34</f>
        <v>0.0820462116307488</v>
      </c>
      <c r="C73" s="21" t="n">
        <f aca="false">C34/$L$34</f>
        <v>0.1111469711788</v>
      </c>
      <c r="D73" s="21" t="n">
        <f aca="false">D34/$L$34</f>
        <v>0.0607260807375508</v>
      </c>
      <c r="E73" s="21" t="n">
        <f aca="false">E34/$L$34</f>
        <v>0.0785156617466528</v>
      </c>
      <c r="F73" s="21" t="n">
        <f aca="false">F34/$L$34</f>
        <v>0.0808711360362402</v>
      </c>
      <c r="G73" s="21" t="n">
        <f aca="false">G34/$L$34</f>
        <v>0.0741347576012938</v>
      </c>
      <c r="H73" s="21" t="n">
        <f aca="false">H34/$L$34</f>
        <v>0.105374958335035</v>
      </c>
      <c r="I73" s="21" t="n">
        <f aca="false">I34/$L$34</f>
        <v>0.0423830695723023</v>
      </c>
      <c r="J73" s="21" t="n">
        <f aca="false">J34/$L$34</f>
        <v>0.356059205479346</v>
      </c>
      <c r="K73" s="21" t="n">
        <f aca="false">K34/$L$34</f>
        <v>0.00874194768203032</v>
      </c>
      <c r="L73" s="21" t="n">
        <f aca="false">L34/$L$34</f>
        <v>1</v>
      </c>
    </row>
    <row r="74" customFormat="false" ht="15" hidden="false" customHeight="true" outlineLevel="0" collapsed="false">
      <c r="A74" s="1" t="s">
        <v>122</v>
      </c>
      <c r="B74" s="21" t="n">
        <f aca="false">B62/$L$62</f>
        <v>0.0199087654649329</v>
      </c>
      <c r="C74" s="21" t="n">
        <f aca="false">C62/$L$62</f>
        <v>0.0163649539411769</v>
      </c>
      <c r="D74" s="21" t="n">
        <f aca="false">D62/$L$62</f>
        <v>0.0159831704588377</v>
      </c>
      <c r="E74" s="21" t="n">
        <f aca="false">E62/$L$62</f>
        <v>0.0198004023281758</v>
      </c>
      <c r="F74" s="21" t="n">
        <f aca="false">F62/$L$62</f>
        <v>0.0328503230754852</v>
      </c>
      <c r="G74" s="21" t="n">
        <f aca="false">G62/$L$62</f>
        <v>0.0163420850061508</v>
      </c>
      <c r="H74" s="21" t="n">
        <f aca="false">H62/$L$62</f>
        <v>0.0176285407512392</v>
      </c>
      <c r="I74" s="21" t="n">
        <f aca="false">I62/$L$62</f>
        <v>0.0262082631706043</v>
      </c>
      <c r="J74" s="21" t="n">
        <f aca="false">J62/$L$62</f>
        <v>0.813571747391957</v>
      </c>
      <c r="K74" s="21" t="n">
        <f aca="false">K62/$L$62</f>
        <v>0.0213417484114406</v>
      </c>
      <c r="L74" s="21" t="n">
        <f aca="false">L62/$L$62</f>
        <v>1</v>
      </c>
    </row>
    <row r="76" customFormat="false" ht="15" hidden="false" customHeight="true" outlineLevel="0" collapsed="false">
      <c r="A76" s="17" t="s">
        <v>123</v>
      </c>
    </row>
    <row r="77" customFormat="false" ht="31.5" hidden="false" customHeight="true" outlineLevel="0" collapsed="false">
      <c r="A77" s="13" t="s">
        <v>124</v>
      </c>
      <c r="B77" s="13" t="s">
        <v>48</v>
      </c>
      <c r="C77" s="13" t="s">
        <v>49</v>
      </c>
      <c r="D77" s="13" t="s">
        <v>50</v>
      </c>
      <c r="E77" s="13" t="s">
        <v>51</v>
      </c>
      <c r="F77" s="13" t="s">
        <v>52</v>
      </c>
      <c r="G77" s="13" t="s">
        <v>53</v>
      </c>
      <c r="H77" s="13" t="s">
        <v>54</v>
      </c>
      <c r="I77" s="13" t="s">
        <v>55</v>
      </c>
      <c r="J77" s="13" t="s">
        <v>56</v>
      </c>
      <c r="K77" s="13" t="s">
        <v>57</v>
      </c>
      <c r="L77" s="13" t="s">
        <v>58</v>
      </c>
    </row>
    <row r="78" customFormat="false" ht="15" hidden="false" customHeight="true" outlineLevel="0" collapsed="false">
      <c r="A78" s="1" t="s">
        <v>125</v>
      </c>
      <c r="B78" s="16" t="n">
        <f aca="false">SUMIFS('Account mapping'!$I$2:$I$355,'Account mapping'!$H$2:$H$355,$A78,'Account mapping'!$E$2:$E$355,"101 Hiawassee")</f>
        <v>966699.85</v>
      </c>
      <c r="C78" s="16" t="n">
        <f aca="false">SUMIFS('Account mapping'!$I$2:$I$355,'Account mapping'!$H$2:$H$355,$A78,'Account mapping'!$E$2:$E$355,"102 Ellijay")</f>
        <v>1486347.94</v>
      </c>
      <c r="D78" s="16" t="n">
        <f aca="false">SUMIFS('Account mapping'!$I$2:$I$355,'Account mapping'!$H$2:$H$355,$A78,'Account mapping'!$E$2:$E$355,"103 Dawsonville")</f>
        <v>514917.97</v>
      </c>
      <c r="E78" s="16" t="n">
        <f aca="false">SUMIFS('Account mapping'!$I$2:$I$355,'Account mapping'!$H$2:$H$355,$A78,'Account mapping'!$E$2:$E$355,"104 Asheville")</f>
        <v>989000.11</v>
      </c>
      <c r="F78" s="16" t="n">
        <f aca="false">SUMIFS('Account mapping'!$I$2:$I$355,'Account mapping'!$H$2:$H$355,$A78,'Account mapping'!$E$2:$E$355,"105 Clemson/Anderson")</f>
        <v>550631.29</v>
      </c>
      <c r="G78" s="16" t="n">
        <f aca="false">SUMIFS('Account mapping'!$I$2:$I$355,'Account mapping'!$H$2:$H$355,$A78,'Account mapping'!$E$2:$E$355,"106 Chattanooga")</f>
        <v>541740.22</v>
      </c>
      <c r="H78" s="16" t="n">
        <f aca="false">SUMIFS('Account mapping'!$I$2:$I$355,'Account mapping'!$H$2:$H$355,$A78,'Account mapping'!$E$2:$E$355,"107 Sylva")</f>
        <v>1081098.54</v>
      </c>
      <c r="I78" s="16" t="n">
        <f aca="false">SUMIFS('Account mapping'!$I$2:$I$355,'Account mapping'!$H$2:$H$355,$A78,'Account mapping'!$E$2:$E$355,"108 Oconee")</f>
        <v>434571.81</v>
      </c>
      <c r="J78" s="16" t="n">
        <f aca="false">SUMIFS('Account mapping'!$I$2:$I$355,'Account mapping'!$H$2:$H$355,$A78,'Account mapping'!$E$2:$E$355,"Unallocated")</f>
        <v>513393.37</v>
      </c>
      <c r="K78" s="16" t="n">
        <f aca="false">SUMIFS('Account mapping'!$I$2:$I$355,'Account mapping'!$H$2:$H$355,$A78,'Account mapping'!$E$2:$E$355,"Unattributed")</f>
        <v>0</v>
      </c>
      <c r="L78" s="16" t="n">
        <f aca="false">SUM(B78:K78)</f>
        <v>7078401.1</v>
      </c>
    </row>
    <row r="79" customFormat="false" ht="15" hidden="false" customHeight="true" outlineLevel="0" collapsed="false">
      <c r="A79" s="1" t="s">
        <v>126</v>
      </c>
      <c r="B79" s="16" t="n">
        <f aca="false">SUMIFS('Account mapping'!$I$2:$I$355,'Account mapping'!$H$2:$H$355,$A79,'Account mapping'!$E$2:$E$355,"101 Hiawassee")</f>
        <v>385468.98</v>
      </c>
      <c r="C79" s="16" t="n">
        <f aca="false">SUMIFS('Account mapping'!$I$2:$I$355,'Account mapping'!$H$2:$H$355,$A79,'Account mapping'!$E$2:$E$355,"102 Ellijay")</f>
        <v>543224.11</v>
      </c>
      <c r="D79" s="16" t="n">
        <f aca="false">SUMIFS('Account mapping'!$I$2:$I$355,'Account mapping'!$H$2:$H$355,$A79,'Account mapping'!$E$2:$E$355,"103 Dawsonville")</f>
        <v>251368.69</v>
      </c>
      <c r="E79" s="16" t="n">
        <f aca="false">SUMIFS('Account mapping'!$I$2:$I$355,'Account mapping'!$H$2:$H$355,$A79,'Account mapping'!$E$2:$E$355,"104 Asheville")</f>
        <v>377881.82</v>
      </c>
      <c r="F79" s="16" t="n">
        <f aca="false">SUMIFS('Account mapping'!$I$2:$I$355,'Account mapping'!$H$2:$H$355,$A79,'Account mapping'!$E$2:$E$355,"105 Clemson/Anderson")</f>
        <v>388294.22</v>
      </c>
      <c r="G79" s="16" t="n">
        <f aca="false">SUMIFS('Account mapping'!$I$2:$I$355,'Account mapping'!$H$2:$H$355,$A79,'Account mapping'!$E$2:$E$355,"106 Chattanooga")</f>
        <v>295971.24</v>
      </c>
      <c r="H79" s="16" t="n">
        <f aca="false">SUMIFS('Account mapping'!$I$2:$I$355,'Account mapping'!$H$2:$H$355,$A79,'Account mapping'!$E$2:$E$355,"107 Sylva")</f>
        <v>553038.47</v>
      </c>
      <c r="I79" s="16" t="n">
        <f aca="false">SUMIFS('Account mapping'!$I$2:$I$355,'Account mapping'!$H$2:$H$355,$A79,'Account mapping'!$E$2:$E$355,"108 Oconee")</f>
        <v>166564.67</v>
      </c>
      <c r="J79" s="16" t="n">
        <f aca="false">SUMIFS('Account mapping'!$I$2:$I$355,'Account mapping'!$H$2:$H$355,$A79,'Account mapping'!$E$2:$E$355,"Unallocated")</f>
        <v>377647.14</v>
      </c>
      <c r="K79" s="16" t="n">
        <f aca="false">SUMIFS('Account mapping'!$I$2:$I$355,'Account mapping'!$H$2:$H$355,$A79,'Account mapping'!$E$2:$E$355,"Unattributed")</f>
        <v>0</v>
      </c>
      <c r="L79" s="16" t="n">
        <f aca="false">SUM(B79:K79)</f>
        <v>3339459.34</v>
      </c>
    </row>
    <row r="80" customFormat="false" ht="15" hidden="false" customHeight="true" outlineLevel="0" collapsed="false">
      <c r="A80" s="1" t="s">
        <v>34</v>
      </c>
      <c r="B80" s="16" t="n">
        <f aca="false">SUMIFS('Account mapping'!$I$2:$I$355,'Account mapping'!$H$2:$H$355,$A80,'Account mapping'!$E$2:$E$355,"101 Hiawassee")</f>
        <v>69307.17</v>
      </c>
      <c r="C80" s="16" t="n">
        <f aca="false">SUMIFS('Account mapping'!$I$2:$I$355,'Account mapping'!$H$2:$H$355,$A80,'Account mapping'!$E$2:$E$355,"102 Ellijay")</f>
        <v>84923.7</v>
      </c>
      <c r="D80" s="16" t="n">
        <f aca="false">SUMIFS('Account mapping'!$I$2:$I$355,'Account mapping'!$H$2:$H$355,$A80,'Account mapping'!$E$2:$E$355,"103 Dawsonville")</f>
        <v>66124.85</v>
      </c>
      <c r="E80" s="16" t="n">
        <f aca="false">SUMIFS('Account mapping'!$I$2:$I$355,'Account mapping'!$H$2:$H$355,$A80,'Account mapping'!$E$2:$E$355,"104 Asheville")</f>
        <v>48775.64</v>
      </c>
      <c r="F80" s="16" t="n">
        <f aca="false">SUMIFS('Account mapping'!$I$2:$I$355,'Account mapping'!$H$2:$H$355,$A80,'Account mapping'!$E$2:$E$355,"105 Clemson/Anderson")</f>
        <v>61118.76</v>
      </c>
      <c r="G80" s="16" t="n">
        <f aca="false">SUMIFS('Account mapping'!$I$2:$I$355,'Account mapping'!$H$2:$H$355,$A80,'Account mapping'!$E$2:$E$355,"106 Chattanooga")</f>
        <v>83036.59</v>
      </c>
      <c r="H80" s="16" t="n">
        <f aca="false">SUMIFS('Account mapping'!$I$2:$I$355,'Account mapping'!$H$2:$H$355,$A80,'Account mapping'!$E$2:$E$355,"107 Sylva")</f>
        <v>72334.55</v>
      </c>
      <c r="I80" s="16" t="n">
        <f aca="false">SUMIFS('Account mapping'!$I$2:$I$355,'Account mapping'!$H$2:$H$355,$A80,'Account mapping'!$E$2:$E$355,"108 Oconee")</f>
        <v>71816.3</v>
      </c>
      <c r="J80" s="16" t="n">
        <f aca="false">SUMIFS('Account mapping'!$I$2:$I$355,'Account mapping'!$H$2:$H$355,$A80,'Account mapping'!$E$2:$E$355,"Unallocated")</f>
        <v>1381891.12</v>
      </c>
      <c r="K80" s="16" t="n">
        <f aca="false">SUMIFS('Account mapping'!$I$2:$I$355,'Account mapping'!$H$2:$H$355,$A80,'Account mapping'!$E$2:$E$355,"Unattributed")</f>
        <v>57331.51</v>
      </c>
      <c r="L80" s="16" t="n">
        <f aca="false">SUM(B80:K80)</f>
        <v>1996660.19</v>
      </c>
    </row>
    <row r="81" customFormat="false" ht="15" hidden="false" customHeight="true" outlineLevel="0" collapsed="false">
      <c r="A81" s="1" t="s">
        <v>127</v>
      </c>
      <c r="B81" s="16" t="n">
        <f aca="false">SUMIFS('Account mapping'!$I$2:$I$355,'Account mapping'!$H$2:$H$355,$A81,'Account mapping'!$E$2:$E$355,"101 Hiawassee")</f>
        <v>0</v>
      </c>
      <c r="C81" s="16" t="n">
        <f aca="false">SUMIFS('Account mapping'!$I$2:$I$355,'Account mapping'!$H$2:$H$355,$A81,'Account mapping'!$E$2:$E$355,"102 Ellijay")</f>
        <v>0</v>
      </c>
      <c r="D81" s="16" t="n">
        <f aca="false">SUMIFS('Account mapping'!$I$2:$I$355,'Account mapping'!$H$2:$H$355,$A81,'Account mapping'!$E$2:$E$355,"103 Dawsonville")</f>
        <v>0</v>
      </c>
      <c r="E81" s="16" t="n">
        <f aca="false">SUMIFS('Account mapping'!$I$2:$I$355,'Account mapping'!$H$2:$H$355,$A81,'Account mapping'!$E$2:$E$355,"104 Asheville")</f>
        <v>0</v>
      </c>
      <c r="F81" s="16" t="n">
        <f aca="false">SUMIFS('Account mapping'!$I$2:$I$355,'Account mapping'!$H$2:$H$355,$A81,'Account mapping'!$E$2:$E$355,"105 Clemson/Anderson")</f>
        <v>0</v>
      </c>
      <c r="G81" s="16" t="n">
        <f aca="false">SUMIFS('Account mapping'!$I$2:$I$355,'Account mapping'!$H$2:$H$355,$A81,'Account mapping'!$E$2:$E$355,"106 Chattanooga")</f>
        <v>0</v>
      </c>
      <c r="H81" s="16" t="n">
        <f aca="false">SUMIFS('Account mapping'!$I$2:$I$355,'Account mapping'!$H$2:$H$355,$A81,'Account mapping'!$E$2:$E$355,"107 Sylva")</f>
        <v>0</v>
      </c>
      <c r="I81" s="16" t="n">
        <f aca="false">SUMIFS('Account mapping'!$I$2:$I$355,'Account mapping'!$H$2:$H$355,$A81,'Account mapping'!$E$2:$E$355,"108 Oconee")</f>
        <v>0</v>
      </c>
      <c r="J81" s="16" t="n">
        <f aca="false">SUMIFS('Account mapping'!$I$2:$I$355,'Account mapping'!$H$2:$H$355,$A81,'Account mapping'!$E$2:$E$355,"Unallocated")</f>
        <v>1961653.79</v>
      </c>
      <c r="K81" s="16" t="n">
        <f aca="false">SUMIFS('Account mapping'!$I$2:$I$355,'Account mapping'!$H$2:$H$355,$A81,'Account mapping'!$E$2:$E$355,"Unattributed")</f>
        <v>0</v>
      </c>
      <c r="L81" s="16" t="n">
        <f aca="false">SUM(B81:K81)</f>
        <v>1961653.79</v>
      </c>
    </row>
    <row r="82" customFormat="false" ht="15" hidden="false" customHeight="true" outlineLevel="0" collapsed="false">
      <c r="A82" s="1" t="s">
        <v>128</v>
      </c>
      <c r="B82" s="16" t="n">
        <f aca="false">SUMIFS('Account mapping'!$I$2:$I$355,'Account mapping'!$H$2:$H$355,$A82,'Account mapping'!$E$2:$E$355,"101 Hiawassee")</f>
        <v>159592.05</v>
      </c>
      <c r="C82" s="16" t="n">
        <f aca="false">SUMIFS('Account mapping'!$I$2:$I$355,'Account mapping'!$H$2:$H$355,$A82,'Account mapping'!$E$2:$E$355,"102 Ellijay")</f>
        <v>121104.31</v>
      </c>
      <c r="D82" s="16" t="n">
        <f aca="false">SUMIFS('Account mapping'!$I$2:$I$355,'Account mapping'!$H$2:$H$355,$A82,'Account mapping'!$E$2:$E$355,"103 Dawsonville")</f>
        <v>123603.24</v>
      </c>
      <c r="E82" s="16" t="n">
        <f aca="false">SUMIFS('Account mapping'!$I$2:$I$355,'Account mapping'!$H$2:$H$355,$A82,'Account mapping'!$E$2:$E$355,"104 Asheville")</f>
        <v>134888.81</v>
      </c>
      <c r="F82" s="16" t="n">
        <f aca="false">SUMIFS('Account mapping'!$I$2:$I$355,'Account mapping'!$H$2:$H$355,$A82,'Account mapping'!$E$2:$E$355,"105 Clemson/Anderson")</f>
        <v>258418.05</v>
      </c>
      <c r="G82" s="16" t="n">
        <f aca="false">SUMIFS('Account mapping'!$I$2:$I$355,'Account mapping'!$H$2:$H$355,$A82,'Account mapping'!$E$2:$E$355,"106 Chattanooga")</f>
        <v>124995.36</v>
      </c>
      <c r="H82" s="16" t="n">
        <f aca="false">SUMIFS('Account mapping'!$I$2:$I$355,'Account mapping'!$H$2:$H$355,$A82,'Account mapping'!$E$2:$E$355,"107 Sylva")</f>
        <v>134096.82</v>
      </c>
      <c r="I82" s="16" t="n">
        <f aca="false">SUMIFS('Account mapping'!$I$2:$I$355,'Account mapping'!$H$2:$H$355,$A82,'Account mapping'!$E$2:$E$355,"108 Oconee")</f>
        <v>202595.95</v>
      </c>
      <c r="J82" s="16" t="n">
        <f aca="false">SUMIFS('Account mapping'!$I$2:$I$355,'Account mapping'!$H$2:$H$355,$A82,'Account mapping'!$E$2:$E$355,"Unallocated")</f>
        <v>1255.35</v>
      </c>
      <c r="K82" s="16" t="n">
        <f aca="false">SUMIFS('Account mapping'!$I$2:$I$355,'Account mapping'!$H$2:$H$355,$A82,'Account mapping'!$E$2:$E$355,"Unattributed")</f>
        <v>182285.87</v>
      </c>
      <c r="L82" s="16" t="n">
        <f aca="false">SUM(B82:K82)</f>
        <v>1442835.81</v>
      </c>
    </row>
    <row r="83" customFormat="false" ht="15" hidden="false" customHeight="true" outlineLevel="0" collapsed="false">
      <c r="A83" s="1" t="s">
        <v>129</v>
      </c>
      <c r="B83" s="16" t="n">
        <f aca="false">SUMIFS('Account mapping'!$I$2:$I$355,'Account mapping'!$H$2:$H$355,$A83,'Account mapping'!$E$2:$E$355,"101 Hiawassee")</f>
        <v>0</v>
      </c>
      <c r="C83" s="16" t="n">
        <f aca="false">SUMIFS('Account mapping'!$I$2:$I$355,'Account mapping'!$H$2:$H$355,$A83,'Account mapping'!$E$2:$E$355,"102 Ellijay")</f>
        <v>0</v>
      </c>
      <c r="D83" s="16" t="n">
        <f aca="false">SUMIFS('Account mapping'!$I$2:$I$355,'Account mapping'!$H$2:$H$355,$A83,'Account mapping'!$E$2:$E$355,"103 Dawsonville")</f>
        <v>0</v>
      </c>
      <c r="E83" s="16" t="n">
        <f aca="false">SUMIFS('Account mapping'!$I$2:$I$355,'Account mapping'!$H$2:$H$355,$A83,'Account mapping'!$E$2:$E$355,"104 Asheville")</f>
        <v>0</v>
      </c>
      <c r="F83" s="16" t="n">
        <f aca="false">SUMIFS('Account mapping'!$I$2:$I$355,'Account mapping'!$H$2:$H$355,$A83,'Account mapping'!$E$2:$E$355,"105 Clemson/Anderson")</f>
        <v>0</v>
      </c>
      <c r="G83" s="16" t="n">
        <f aca="false">SUMIFS('Account mapping'!$I$2:$I$355,'Account mapping'!$H$2:$H$355,$A83,'Account mapping'!$E$2:$E$355,"106 Chattanooga")</f>
        <v>0</v>
      </c>
      <c r="H83" s="16" t="n">
        <f aca="false">SUMIFS('Account mapping'!$I$2:$I$355,'Account mapping'!$H$2:$H$355,$A83,'Account mapping'!$E$2:$E$355,"107 Sylva")</f>
        <v>0</v>
      </c>
      <c r="I83" s="16" t="n">
        <f aca="false">SUMIFS('Account mapping'!$I$2:$I$355,'Account mapping'!$H$2:$H$355,$A83,'Account mapping'!$E$2:$E$355,"108 Oconee")</f>
        <v>0</v>
      </c>
      <c r="J83" s="16" t="n">
        <f aca="false">SUMIFS('Account mapping'!$I$2:$I$355,'Account mapping'!$H$2:$H$355,$A83,'Account mapping'!$E$2:$E$355,"Unallocated")</f>
        <v>1390666.85</v>
      </c>
      <c r="K83" s="16" t="n">
        <f aca="false">SUMIFS('Account mapping'!$I$2:$I$355,'Account mapping'!$H$2:$H$355,$A83,'Account mapping'!$E$2:$E$355,"Unattributed")</f>
        <v>0</v>
      </c>
      <c r="L83" s="16" t="n">
        <f aca="false">SUM(B83:K83)</f>
        <v>1390666.85</v>
      </c>
    </row>
    <row r="84" customFormat="false" ht="15" hidden="false" customHeight="true" outlineLevel="0" collapsed="false">
      <c r="A84" s="1" t="s">
        <v>130</v>
      </c>
      <c r="B84" s="16" t="n">
        <f aca="false">SUMIFS('Account mapping'!$I$2:$I$355,'Account mapping'!$H$2:$H$355,$A84,'Account mapping'!$E$2:$E$355,"101 Hiawassee")</f>
        <v>86990.95</v>
      </c>
      <c r="C84" s="16" t="n">
        <f aca="false">SUMIFS('Account mapping'!$I$2:$I$355,'Account mapping'!$H$2:$H$355,$A84,'Account mapping'!$E$2:$E$355,"102 Ellijay")</f>
        <v>126918.08</v>
      </c>
      <c r="D84" s="16" t="n">
        <f aca="false">SUMIFS('Account mapping'!$I$2:$I$355,'Account mapping'!$H$2:$H$355,$A84,'Account mapping'!$E$2:$E$355,"103 Dawsonville")</f>
        <v>86232.64</v>
      </c>
      <c r="E84" s="16" t="n">
        <f aca="false">SUMIFS('Account mapping'!$I$2:$I$355,'Account mapping'!$H$2:$H$355,$A84,'Account mapping'!$E$2:$E$355,"104 Asheville")</f>
        <v>160352.65</v>
      </c>
      <c r="F84" s="16" t="n">
        <f aca="false">SUMIFS('Account mapping'!$I$2:$I$355,'Account mapping'!$H$2:$H$355,$A84,'Account mapping'!$E$2:$E$355,"105 Clemson/Anderson")</f>
        <v>105584.59</v>
      </c>
      <c r="G84" s="16" t="n">
        <f aca="false">SUMIFS('Account mapping'!$I$2:$I$355,'Account mapping'!$H$2:$H$355,$A84,'Account mapping'!$E$2:$E$355,"106 Chattanooga")</f>
        <v>93302.31</v>
      </c>
      <c r="H84" s="16" t="n">
        <f aca="false">SUMIFS('Account mapping'!$I$2:$I$355,'Account mapping'!$H$2:$H$355,$A84,'Account mapping'!$E$2:$E$355,"107 Sylva")</f>
        <v>119567.08</v>
      </c>
      <c r="I84" s="16" t="n">
        <f aca="false">SUMIFS('Account mapping'!$I$2:$I$355,'Account mapping'!$H$2:$H$355,$A84,'Account mapping'!$E$2:$E$355,"108 Oconee")</f>
        <v>68692.04</v>
      </c>
      <c r="J84" s="16" t="n">
        <f aca="false">SUMIFS('Account mapping'!$I$2:$I$355,'Account mapping'!$H$2:$H$355,$A84,'Account mapping'!$E$2:$E$355,"Unallocated")</f>
        <v>377129.37</v>
      </c>
      <c r="K84" s="16" t="n">
        <f aca="false">SUMIFS('Account mapping'!$I$2:$I$355,'Account mapping'!$H$2:$H$355,$A84,'Account mapping'!$E$2:$E$355,"Unattributed")</f>
        <v>0</v>
      </c>
      <c r="L84" s="16" t="n">
        <f aca="false">SUM(B84:K84)</f>
        <v>1224769.71</v>
      </c>
    </row>
    <row r="85" customFormat="false" ht="15" hidden="false" customHeight="true" outlineLevel="0" collapsed="false">
      <c r="A85" s="1" t="s">
        <v>131</v>
      </c>
      <c r="B85" s="16" t="n">
        <f aca="false">SUMIFS('Account mapping'!$I$2:$I$355,'Account mapping'!$H$2:$H$355,$A85,'Account mapping'!$E$2:$E$355,"101 Hiawassee")</f>
        <v>8475.98</v>
      </c>
      <c r="C85" s="16" t="n">
        <f aca="false">SUMIFS('Account mapping'!$I$2:$I$355,'Account mapping'!$H$2:$H$355,$A85,'Account mapping'!$E$2:$E$355,"102 Ellijay")</f>
        <v>17486.5</v>
      </c>
      <c r="D85" s="16" t="n">
        <f aca="false">SUMIFS('Account mapping'!$I$2:$I$355,'Account mapping'!$H$2:$H$355,$A85,'Account mapping'!$E$2:$E$355,"103 Dawsonville")</f>
        <v>12472.4</v>
      </c>
      <c r="E85" s="16" t="n">
        <f aca="false">SUMIFS('Account mapping'!$I$2:$I$355,'Account mapping'!$H$2:$H$355,$A85,'Account mapping'!$E$2:$E$355,"104 Asheville")</f>
        <v>21119.06</v>
      </c>
      <c r="F85" s="16" t="n">
        <f aca="false">SUMIFS('Account mapping'!$I$2:$I$355,'Account mapping'!$H$2:$H$355,$A85,'Account mapping'!$E$2:$E$355,"105 Clemson/Anderson")</f>
        <v>14194.89</v>
      </c>
      <c r="G85" s="16" t="n">
        <f aca="false">SUMIFS('Account mapping'!$I$2:$I$355,'Account mapping'!$H$2:$H$355,$A85,'Account mapping'!$E$2:$E$355,"106 Chattanooga")</f>
        <v>8246.14</v>
      </c>
      <c r="H85" s="16" t="n">
        <f aca="false">SUMIFS('Account mapping'!$I$2:$I$355,'Account mapping'!$H$2:$H$355,$A85,'Account mapping'!$E$2:$E$355,"107 Sylva")</f>
        <v>14256.17</v>
      </c>
      <c r="I85" s="16" t="n">
        <f aca="false">SUMIFS('Account mapping'!$I$2:$I$355,'Account mapping'!$H$2:$H$355,$A85,'Account mapping'!$E$2:$E$355,"108 Oconee")</f>
        <v>18055.48</v>
      </c>
      <c r="J85" s="16" t="n">
        <f aca="false">SUMIFS('Account mapping'!$I$2:$I$355,'Account mapping'!$H$2:$H$355,$A85,'Account mapping'!$E$2:$E$355,"Unallocated")</f>
        <v>880091.21</v>
      </c>
      <c r="K85" s="16" t="n">
        <f aca="false">SUMIFS('Account mapping'!$I$2:$I$355,'Account mapping'!$H$2:$H$355,$A85,'Account mapping'!$E$2:$E$355,"Unattributed")</f>
        <v>0</v>
      </c>
      <c r="L85" s="16" t="n">
        <f aca="false">SUM(B85:K85)</f>
        <v>994397.83</v>
      </c>
    </row>
    <row r="86" customFormat="false" ht="15" hidden="false" customHeight="true" outlineLevel="0" collapsed="false">
      <c r="A86" s="1" t="s">
        <v>37</v>
      </c>
      <c r="B86" s="16" t="n">
        <f aca="false">SUMIFS('Account mapping'!$I$2:$I$355,'Account mapping'!$H$2:$H$355,$A86,'Account mapping'!$E$2:$E$355,"101 Hiawassee")</f>
        <v>0</v>
      </c>
      <c r="C86" s="16" t="n">
        <f aca="false">SUMIFS('Account mapping'!$I$2:$I$355,'Account mapping'!$H$2:$H$355,$A86,'Account mapping'!$E$2:$E$355,"102 Ellijay")</f>
        <v>0</v>
      </c>
      <c r="D86" s="16" t="n">
        <f aca="false">SUMIFS('Account mapping'!$I$2:$I$355,'Account mapping'!$H$2:$H$355,$A86,'Account mapping'!$E$2:$E$355,"103 Dawsonville")</f>
        <v>0</v>
      </c>
      <c r="E86" s="16" t="n">
        <f aca="false">SUMIFS('Account mapping'!$I$2:$I$355,'Account mapping'!$H$2:$H$355,$A86,'Account mapping'!$E$2:$E$355,"104 Asheville")</f>
        <v>0</v>
      </c>
      <c r="F86" s="16" t="n">
        <f aca="false">SUMIFS('Account mapping'!$I$2:$I$355,'Account mapping'!$H$2:$H$355,$A86,'Account mapping'!$E$2:$E$355,"105 Clemson/Anderson")</f>
        <v>0</v>
      </c>
      <c r="G86" s="16" t="n">
        <f aca="false">SUMIFS('Account mapping'!$I$2:$I$355,'Account mapping'!$H$2:$H$355,$A86,'Account mapping'!$E$2:$E$355,"106 Chattanooga")</f>
        <v>0</v>
      </c>
      <c r="H86" s="16" t="n">
        <f aca="false">SUMIFS('Account mapping'!$I$2:$I$355,'Account mapping'!$H$2:$H$355,$A86,'Account mapping'!$E$2:$E$355,"107 Sylva")</f>
        <v>0</v>
      </c>
      <c r="I86" s="16" t="n">
        <f aca="false">SUMIFS('Account mapping'!$I$2:$I$355,'Account mapping'!$H$2:$H$355,$A86,'Account mapping'!$E$2:$E$355,"108 Oconee")</f>
        <v>0</v>
      </c>
      <c r="J86" s="16" t="n">
        <f aca="false">SUMIFS('Account mapping'!$I$2:$I$355,'Account mapping'!$H$2:$H$355,$A86,'Account mapping'!$E$2:$E$355,"Unallocated")</f>
        <v>966669.58</v>
      </c>
      <c r="K86" s="16" t="n">
        <f aca="false">SUMIFS('Account mapping'!$I$2:$I$355,'Account mapping'!$H$2:$H$355,$A86,'Account mapping'!$E$2:$E$355,"Unattributed")</f>
        <v>0</v>
      </c>
      <c r="L86" s="16" t="n">
        <f aca="false">SUM(B86:K86)</f>
        <v>966669.58</v>
      </c>
    </row>
    <row r="87" customFormat="false" ht="15" hidden="false" customHeight="true" outlineLevel="0" collapsed="false">
      <c r="A87" s="1" t="s">
        <v>132</v>
      </c>
      <c r="B87" s="16" t="n">
        <f aca="false">SUMIFS('Account mapping'!$I$2:$I$355,'Account mapping'!$H$2:$H$355,$A87,'Account mapping'!$E$2:$E$355,"101 Hiawassee")</f>
        <v>0</v>
      </c>
      <c r="C87" s="16" t="n">
        <f aca="false">SUMIFS('Account mapping'!$I$2:$I$355,'Account mapping'!$H$2:$H$355,$A87,'Account mapping'!$E$2:$E$355,"102 Ellijay")</f>
        <v>0</v>
      </c>
      <c r="D87" s="16" t="n">
        <f aca="false">SUMIFS('Account mapping'!$I$2:$I$355,'Account mapping'!$H$2:$H$355,$A87,'Account mapping'!$E$2:$E$355,"103 Dawsonville")</f>
        <v>0</v>
      </c>
      <c r="E87" s="16" t="n">
        <f aca="false">SUMIFS('Account mapping'!$I$2:$I$355,'Account mapping'!$H$2:$H$355,$A87,'Account mapping'!$E$2:$E$355,"104 Asheville")</f>
        <v>0</v>
      </c>
      <c r="F87" s="16" t="n">
        <f aca="false">SUMIFS('Account mapping'!$I$2:$I$355,'Account mapping'!$H$2:$H$355,$A87,'Account mapping'!$E$2:$E$355,"105 Clemson/Anderson")</f>
        <v>0</v>
      </c>
      <c r="G87" s="16" t="n">
        <f aca="false">SUMIFS('Account mapping'!$I$2:$I$355,'Account mapping'!$H$2:$H$355,$A87,'Account mapping'!$E$2:$E$355,"106 Chattanooga")</f>
        <v>0</v>
      </c>
      <c r="H87" s="16" t="n">
        <f aca="false">SUMIFS('Account mapping'!$I$2:$I$355,'Account mapping'!$H$2:$H$355,$A87,'Account mapping'!$E$2:$E$355,"107 Sylva")</f>
        <v>0</v>
      </c>
      <c r="I87" s="16" t="n">
        <f aca="false">SUMIFS('Account mapping'!$I$2:$I$355,'Account mapping'!$H$2:$H$355,$A87,'Account mapping'!$E$2:$E$355,"108 Oconee")</f>
        <v>0</v>
      </c>
      <c r="J87" s="16" t="n">
        <f aca="false">SUMIFS('Account mapping'!$I$2:$I$355,'Account mapping'!$H$2:$H$355,$A87,'Account mapping'!$E$2:$E$355,"Unallocated")</f>
        <v>966224.55</v>
      </c>
      <c r="K87" s="16" t="n">
        <f aca="false">SUMIFS('Account mapping'!$I$2:$I$355,'Account mapping'!$H$2:$H$355,$A87,'Account mapping'!$E$2:$E$355,"Unattributed")</f>
        <v>0</v>
      </c>
      <c r="L87" s="16" t="n">
        <f aca="false">SUM(B87:K87)</f>
        <v>966224.55</v>
      </c>
    </row>
    <row r="88" customFormat="false" ht="15" hidden="false" customHeight="true" outlineLevel="0" collapsed="false">
      <c r="A88" s="1" t="s">
        <v>133</v>
      </c>
      <c r="B88" s="16" t="n">
        <f aca="false">SUMIFS('Account mapping'!$I$2:$I$355,'Account mapping'!$H$2:$H$355,$A88,'Account mapping'!$E$2:$E$355,"101 Hiawassee")</f>
        <v>46657.5</v>
      </c>
      <c r="C88" s="16" t="n">
        <f aca="false">SUMIFS('Account mapping'!$I$2:$I$355,'Account mapping'!$H$2:$H$355,$A88,'Account mapping'!$E$2:$E$355,"102 Ellijay")</f>
        <v>44217.61</v>
      </c>
      <c r="D88" s="16" t="n">
        <f aca="false">SUMIFS('Account mapping'!$I$2:$I$355,'Account mapping'!$H$2:$H$355,$A88,'Account mapping'!$E$2:$E$355,"103 Dawsonville")</f>
        <v>26606.35</v>
      </c>
      <c r="E88" s="16" t="n">
        <f aca="false">SUMIFS('Account mapping'!$I$2:$I$355,'Account mapping'!$H$2:$H$355,$A88,'Account mapping'!$E$2:$E$355,"104 Asheville")</f>
        <v>34199.29</v>
      </c>
      <c r="F88" s="16" t="n">
        <f aca="false">SUMIFS('Account mapping'!$I$2:$I$355,'Account mapping'!$H$2:$H$355,$A88,'Account mapping'!$E$2:$E$355,"105 Clemson/Anderson")</f>
        <v>36612.66</v>
      </c>
      <c r="G88" s="16" t="n">
        <f aca="false">SUMIFS('Account mapping'!$I$2:$I$355,'Account mapping'!$H$2:$H$355,$A88,'Account mapping'!$E$2:$E$355,"106 Chattanooga")</f>
        <v>26565.15</v>
      </c>
      <c r="H88" s="16" t="n">
        <f aca="false">SUMIFS('Account mapping'!$I$2:$I$355,'Account mapping'!$H$2:$H$355,$A88,'Account mapping'!$E$2:$E$355,"107 Sylva")</f>
        <v>35782.01</v>
      </c>
      <c r="I88" s="16" t="n">
        <f aca="false">SUMIFS('Account mapping'!$I$2:$I$355,'Account mapping'!$H$2:$H$355,$A88,'Account mapping'!$E$2:$E$355,"108 Oconee")</f>
        <v>12342.08</v>
      </c>
      <c r="J88" s="16" t="n">
        <f aca="false">SUMIFS('Account mapping'!$I$2:$I$355,'Account mapping'!$H$2:$H$355,$A88,'Account mapping'!$E$2:$E$355,"Unallocated")</f>
        <v>431958.36</v>
      </c>
      <c r="K88" s="16" t="n">
        <f aca="false">SUMIFS('Account mapping'!$I$2:$I$355,'Account mapping'!$H$2:$H$355,$A88,'Account mapping'!$E$2:$E$355,"Unattributed")</f>
        <v>0</v>
      </c>
      <c r="L88" s="16" t="n">
        <f aca="false">SUM(B88:K88)</f>
        <v>694941.01</v>
      </c>
    </row>
    <row r="89" customFormat="false" ht="15" hidden="false" customHeight="true" outlineLevel="0" collapsed="false">
      <c r="A89" s="1" t="s">
        <v>40</v>
      </c>
      <c r="B89" s="16" t="n">
        <f aca="false">SUMIFS('Account mapping'!$I$2:$I$355,'Account mapping'!$H$2:$H$355,$A89,'Account mapping'!$E$2:$E$355,"101 Hiawassee")</f>
        <v>74934.38</v>
      </c>
      <c r="C89" s="16" t="n">
        <f aca="false">SUMIFS('Account mapping'!$I$2:$I$355,'Account mapping'!$H$2:$H$355,$A89,'Account mapping'!$E$2:$E$355,"102 Ellijay")</f>
        <v>35449.42</v>
      </c>
      <c r="D89" s="16" t="n">
        <f aca="false">SUMIFS('Account mapping'!$I$2:$I$355,'Account mapping'!$H$2:$H$355,$A89,'Account mapping'!$E$2:$E$355,"103 Dawsonville")</f>
        <v>21533</v>
      </c>
      <c r="E89" s="16" t="n">
        <f aca="false">SUMIFS('Account mapping'!$I$2:$I$355,'Account mapping'!$H$2:$H$355,$A89,'Account mapping'!$E$2:$E$355,"104 Asheville")</f>
        <v>159434.96</v>
      </c>
      <c r="F89" s="16" t="n">
        <f aca="false">SUMIFS('Account mapping'!$I$2:$I$355,'Account mapping'!$H$2:$H$355,$A89,'Account mapping'!$E$2:$E$355,"105 Clemson/Anderson")</f>
        <v>91716.53</v>
      </c>
      <c r="G89" s="16" t="n">
        <f aca="false">SUMIFS('Account mapping'!$I$2:$I$355,'Account mapping'!$H$2:$H$355,$A89,'Account mapping'!$E$2:$E$355,"106 Chattanooga")</f>
        <v>101726.55</v>
      </c>
      <c r="H89" s="16" t="n">
        <f aca="false">SUMIFS('Account mapping'!$I$2:$I$355,'Account mapping'!$H$2:$H$355,$A89,'Account mapping'!$E$2:$E$355,"107 Sylva")</f>
        <v>19764.59</v>
      </c>
      <c r="I89" s="16" t="n">
        <f aca="false">SUMIFS('Account mapping'!$I$2:$I$355,'Account mapping'!$H$2:$H$355,$A89,'Account mapping'!$E$2:$E$355,"108 Oconee")</f>
        <v>13487.19</v>
      </c>
      <c r="J89" s="16" t="n">
        <f aca="false">SUMIFS('Account mapping'!$I$2:$I$355,'Account mapping'!$H$2:$H$355,$A89,'Account mapping'!$E$2:$E$355,"Unallocated")</f>
        <v>175113.72</v>
      </c>
      <c r="K89" s="16" t="n">
        <f aca="false">SUMIFS('Account mapping'!$I$2:$I$355,'Account mapping'!$H$2:$H$355,$A89,'Account mapping'!$E$2:$E$355,"Unattributed")</f>
        <v>0</v>
      </c>
      <c r="L89" s="16" t="n">
        <f aca="false">SUM(B89:K89)</f>
        <v>693160.34</v>
      </c>
    </row>
    <row r="90" customFormat="false" ht="15" hidden="false" customHeight="true" outlineLevel="0" collapsed="false">
      <c r="A90" s="1" t="s">
        <v>134</v>
      </c>
      <c r="B90" s="16" t="n">
        <f aca="false">SUMIFS('Account mapping'!$I$2:$I$355,'Account mapping'!$H$2:$H$355,$A90,'Account mapping'!$E$2:$E$355,"101 Hiawassee")</f>
        <v>36642.46</v>
      </c>
      <c r="C90" s="16" t="n">
        <f aca="false">SUMIFS('Account mapping'!$I$2:$I$355,'Account mapping'!$H$2:$H$355,$A90,'Account mapping'!$E$2:$E$355,"102 Ellijay")</f>
        <v>56559.52</v>
      </c>
      <c r="D90" s="16" t="n">
        <f aca="false">SUMIFS('Account mapping'!$I$2:$I$355,'Account mapping'!$H$2:$H$355,$A90,'Account mapping'!$E$2:$E$355,"103 Dawsonville")</f>
        <v>54154.37</v>
      </c>
      <c r="E90" s="16" t="n">
        <f aca="false">SUMIFS('Account mapping'!$I$2:$I$355,'Account mapping'!$H$2:$H$355,$A90,'Account mapping'!$E$2:$E$355,"104 Asheville")</f>
        <v>54065.28</v>
      </c>
      <c r="F90" s="16" t="n">
        <f aca="false">SUMIFS('Account mapping'!$I$2:$I$355,'Account mapping'!$H$2:$H$355,$A90,'Account mapping'!$E$2:$E$355,"105 Clemson/Anderson")</f>
        <v>44344.08</v>
      </c>
      <c r="G90" s="16" t="n">
        <f aca="false">SUMIFS('Account mapping'!$I$2:$I$355,'Account mapping'!$H$2:$H$355,$A90,'Account mapping'!$E$2:$E$355,"106 Chattanooga")</f>
        <v>80618.17</v>
      </c>
      <c r="H90" s="16" t="n">
        <f aca="false">SUMIFS('Account mapping'!$I$2:$I$355,'Account mapping'!$H$2:$H$355,$A90,'Account mapping'!$E$2:$E$355,"107 Sylva")</f>
        <v>29915.85</v>
      </c>
      <c r="I90" s="16" t="n">
        <f aca="false">SUMIFS('Account mapping'!$I$2:$I$355,'Account mapping'!$H$2:$H$355,$A90,'Account mapping'!$E$2:$E$355,"108 Oconee")</f>
        <v>27233.93</v>
      </c>
      <c r="J90" s="16" t="n">
        <f aca="false">SUMIFS('Account mapping'!$I$2:$I$355,'Account mapping'!$H$2:$H$355,$A90,'Account mapping'!$E$2:$E$355,"Unallocated")</f>
        <v>143613.66</v>
      </c>
      <c r="K90" s="16" t="n">
        <f aca="false">SUMIFS('Account mapping'!$I$2:$I$355,'Account mapping'!$H$2:$H$355,$A90,'Account mapping'!$E$2:$E$355,"Unattributed")</f>
        <v>0</v>
      </c>
      <c r="L90" s="16" t="n">
        <f aca="false">SUM(B90:K90)</f>
        <v>527147.32</v>
      </c>
    </row>
    <row r="91" customFormat="false" ht="15" hidden="false" customHeight="true" outlineLevel="0" collapsed="false">
      <c r="A91" s="1" t="s">
        <v>135</v>
      </c>
      <c r="B91" s="16" t="n">
        <f aca="false">SUMIFS('Account mapping'!$I$2:$I$355,'Account mapping'!$H$2:$H$355,$A91,'Account mapping'!$E$2:$E$355,"101 Hiawassee")</f>
        <v>1978.33</v>
      </c>
      <c r="C91" s="16" t="n">
        <f aca="false">SUMIFS('Account mapping'!$I$2:$I$355,'Account mapping'!$H$2:$H$355,$A91,'Account mapping'!$E$2:$E$355,"102 Ellijay")</f>
        <v>1186.86</v>
      </c>
      <c r="D91" s="16" t="n">
        <f aca="false">SUMIFS('Account mapping'!$I$2:$I$355,'Account mapping'!$H$2:$H$355,$A91,'Account mapping'!$E$2:$E$355,"103 Dawsonville")</f>
        <v>441.11</v>
      </c>
      <c r="E91" s="16" t="n">
        <f aca="false">SUMIFS('Account mapping'!$I$2:$I$355,'Account mapping'!$H$2:$H$355,$A91,'Account mapping'!$E$2:$E$355,"104 Asheville")</f>
        <v>13112.93</v>
      </c>
      <c r="F91" s="16" t="n">
        <f aca="false">SUMIFS('Account mapping'!$I$2:$I$355,'Account mapping'!$H$2:$H$355,$A91,'Account mapping'!$E$2:$E$355,"105 Clemson/Anderson")</f>
        <v>7970.9</v>
      </c>
      <c r="G91" s="16" t="n">
        <f aca="false">SUMIFS('Account mapping'!$I$2:$I$355,'Account mapping'!$H$2:$H$355,$A91,'Account mapping'!$E$2:$E$355,"106 Chattanooga")</f>
        <v>6340.84</v>
      </c>
      <c r="H91" s="16" t="n">
        <f aca="false">SUMIFS('Account mapping'!$I$2:$I$355,'Account mapping'!$H$2:$H$355,$A91,'Account mapping'!$E$2:$E$355,"107 Sylva")</f>
        <v>2217.33</v>
      </c>
      <c r="I91" s="16" t="n">
        <f aca="false">SUMIFS('Account mapping'!$I$2:$I$355,'Account mapping'!$H$2:$H$355,$A91,'Account mapping'!$E$2:$E$355,"108 Oconee")</f>
        <v>3200.71</v>
      </c>
      <c r="J91" s="16" t="n">
        <f aca="false">SUMIFS('Account mapping'!$I$2:$I$355,'Account mapping'!$H$2:$H$355,$A91,'Account mapping'!$E$2:$E$355,"Unallocated")</f>
        <v>433167.51</v>
      </c>
      <c r="K91" s="16" t="n">
        <f aca="false">SUMIFS('Account mapping'!$I$2:$I$355,'Account mapping'!$H$2:$H$355,$A91,'Account mapping'!$E$2:$E$355,"Unattributed")</f>
        <v>0</v>
      </c>
      <c r="L91" s="16" t="n">
        <f aca="false">SUM(B91:K91)</f>
        <v>469616.52</v>
      </c>
    </row>
    <row r="92" customFormat="false" ht="15" hidden="false" customHeight="true" outlineLevel="0" collapsed="false">
      <c r="A92" s="1" t="s">
        <v>136</v>
      </c>
      <c r="B92" s="16" t="n">
        <f aca="false">SUMIFS('Account mapping'!$I$2:$I$355,'Account mapping'!$H$2:$H$355,$A92,'Account mapping'!$E$2:$E$355,"101 Hiawassee")</f>
        <v>0</v>
      </c>
      <c r="C92" s="16" t="n">
        <f aca="false">SUMIFS('Account mapping'!$I$2:$I$355,'Account mapping'!$H$2:$H$355,$A92,'Account mapping'!$E$2:$E$355,"102 Ellijay")</f>
        <v>0</v>
      </c>
      <c r="D92" s="16" t="n">
        <f aca="false">SUMIFS('Account mapping'!$I$2:$I$355,'Account mapping'!$H$2:$H$355,$A92,'Account mapping'!$E$2:$E$355,"103 Dawsonville")</f>
        <v>0</v>
      </c>
      <c r="E92" s="16" t="n">
        <f aca="false">SUMIFS('Account mapping'!$I$2:$I$355,'Account mapping'!$H$2:$H$355,$A92,'Account mapping'!$E$2:$E$355,"104 Asheville")</f>
        <v>0</v>
      </c>
      <c r="F92" s="16" t="n">
        <f aca="false">SUMIFS('Account mapping'!$I$2:$I$355,'Account mapping'!$H$2:$H$355,$A92,'Account mapping'!$E$2:$E$355,"105 Clemson/Anderson")</f>
        <v>0</v>
      </c>
      <c r="G92" s="16" t="n">
        <f aca="false">SUMIFS('Account mapping'!$I$2:$I$355,'Account mapping'!$H$2:$H$355,$A92,'Account mapping'!$E$2:$E$355,"106 Chattanooga")</f>
        <v>0</v>
      </c>
      <c r="H92" s="16" t="n">
        <f aca="false">SUMIFS('Account mapping'!$I$2:$I$355,'Account mapping'!$H$2:$H$355,$A92,'Account mapping'!$E$2:$E$355,"107 Sylva")</f>
        <v>0</v>
      </c>
      <c r="I92" s="16" t="n">
        <f aca="false">SUMIFS('Account mapping'!$I$2:$I$355,'Account mapping'!$H$2:$H$355,$A92,'Account mapping'!$E$2:$E$355,"108 Oconee")</f>
        <v>0</v>
      </c>
      <c r="J92" s="16" t="n">
        <f aca="false">SUMIFS('Account mapping'!$I$2:$I$355,'Account mapping'!$H$2:$H$355,$A92,'Account mapping'!$E$2:$E$355,"Unallocated")</f>
        <v>349216.06</v>
      </c>
      <c r="K92" s="16" t="n">
        <f aca="false">SUMIFS('Account mapping'!$I$2:$I$355,'Account mapping'!$H$2:$H$355,$A92,'Account mapping'!$E$2:$E$355,"Unattributed")</f>
        <v>0</v>
      </c>
      <c r="L92" s="16" t="n">
        <f aca="false">SUM(B92:K92)</f>
        <v>349216.06</v>
      </c>
    </row>
    <row r="93" customFormat="false" ht="15" hidden="false" customHeight="true" outlineLevel="0" collapsed="false">
      <c r="A93" s="19" t="s">
        <v>58</v>
      </c>
      <c r="B93" s="20" t="n">
        <f aca="false">SUM(B78:B92)</f>
        <v>1836747.65</v>
      </c>
      <c r="C93" s="20" t="n">
        <f aca="false">SUM(C78:C92)</f>
        <v>2517418.05</v>
      </c>
      <c r="D93" s="20" t="n">
        <f aca="false">SUM(D78:D92)</f>
        <v>1157454.62</v>
      </c>
      <c r="E93" s="20" t="n">
        <f aca="false">SUM(E78:E92)</f>
        <v>1992830.55</v>
      </c>
      <c r="F93" s="20" t="n">
        <f aca="false">SUM(F78:F92)</f>
        <v>1558885.97</v>
      </c>
      <c r="G93" s="20" t="n">
        <f aca="false">SUM(G78:G92)</f>
        <v>1362542.57</v>
      </c>
      <c r="H93" s="20" t="n">
        <f aca="false">SUM(H78:H92)</f>
        <v>2062071.41</v>
      </c>
      <c r="I93" s="20" t="n">
        <f aca="false">SUM(I78:I92)</f>
        <v>1018560.16</v>
      </c>
      <c r="J93" s="20" t="n">
        <f aca="false">SUM(J78:J92)</f>
        <v>10349691.64</v>
      </c>
      <c r="K93" s="20" t="n">
        <f aca="false">SUM(K78:K92)</f>
        <v>239617.38</v>
      </c>
      <c r="L93" s="20" t="n">
        <f aca="false">SUM(L78:L92)</f>
        <v>24095820</v>
      </c>
    </row>
    <row r="94" customFormat="false" ht="15" hidden="false" customHeight="true" outlineLevel="0" collapsed="false">
      <c r="A94" s="23" t="s">
        <v>137</v>
      </c>
      <c r="B94" s="24" t="str">
        <f aca="false">IF(ROUND(B93-B64,2)=0,"ok","DIFF")</f>
        <v>ok</v>
      </c>
      <c r="C94" s="24" t="str">
        <f aca="false">IF(ROUND(C93-C64,2)=0,"ok","DIFF")</f>
        <v>ok</v>
      </c>
      <c r="D94" s="24" t="str">
        <f aca="false">IF(ROUND(D93-D64,2)=0,"ok","DIFF")</f>
        <v>ok</v>
      </c>
      <c r="E94" s="24" t="str">
        <f aca="false">IF(ROUND(E93-E64,2)=0,"ok","DIFF")</f>
        <v>ok</v>
      </c>
      <c r="F94" s="24" t="str">
        <f aca="false">IF(ROUND(F93-F64,2)=0,"ok","DIFF")</f>
        <v>ok</v>
      </c>
      <c r="G94" s="24" t="str">
        <f aca="false">IF(ROUND(G93-G64,2)=0,"ok","DIFF")</f>
        <v>ok</v>
      </c>
      <c r="H94" s="24" t="str">
        <f aca="false">IF(ROUND(H93-H64,2)=0,"ok","DIFF")</f>
        <v>ok</v>
      </c>
      <c r="I94" s="24" t="str">
        <f aca="false">IF(ROUND(I93-I64,2)=0,"ok","DIFF")</f>
        <v>ok</v>
      </c>
      <c r="J94" s="24" t="str">
        <f aca="false">IF(ROUND(J93-J64,2)=0,"ok","DIFF")</f>
        <v>ok</v>
      </c>
      <c r="K94" s="24" t="str">
        <f aca="false">IF(ROUND(K93-K64,2)=0,"ok","DIFF")</f>
        <v>ok</v>
      </c>
      <c r="L94" s="24" t="str">
        <f aca="false">IF(ROUND(L93-L64,2)=0,"ok","DIFF")</f>
        <v>ok</v>
      </c>
    </row>
    <row r="97" customFormat="false" ht="15" hidden="false" customHeight="false" outlineLevel="0" collapsed="false">
      <c r="A97" s="8" t="s">
        <v>138</v>
      </c>
    </row>
    <row r="98" customFormat="false" ht="15" hidden="false" customHeight="false" outlineLevel="0" collapsed="false">
      <c r="A98" s="8" t="s">
        <v>28</v>
      </c>
      <c r="B98" s="8" t="s">
        <v>48</v>
      </c>
      <c r="C98" s="8" t="s">
        <v>49</v>
      </c>
      <c r="D98" s="8" t="s">
        <v>50</v>
      </c>
      <c r="E98" s="8" t="s">
        <v>51</v>
      </c>
      <c r="F98" s="8" t="s">
        <v>52</v>
      </c>
      <c r="G98" s="8" t="s">
        <v>53</v>
      </c>
      <c r="H98" s="8" t="s">
        <v>54</v>
      </c>
      <c r="I98" s="8" t="s">
        <v>55</v>
      </c>
      <c r="J98" s="8" t="s">
        <v>56</v>
      </c>
      <c r="K98" s="8" t="s">
        <v>57</v>
      </c>
      <c r="L98" s="8" t="s">
        <v>58</v>
      </c>
    </row>
    <row r="99" customFormat="false" ht="15" hidden="false" customHeight="false" outlineLevel="0" collapsed="false">
      <c r="A99" s="1" t="s">
        <v>32</v>
      </c>
      <c r="B99" s="25" t="n">
        <f aca="false">SUMIFS('Account mapping'!$I$2:$I$355,'Account mapping'!$L$2:$L$355,$A99,'Account mapping'!$E$2:$E$355,B$98)</f>
        <v>1013357.35</v>
      </c>
      <c r="C99" s="25" t="n">
        <f aca="false">SUMIFS('Account mapping'!$I$2:$I$355,'Account mapping'!$L$2:$L$355,$A99,'Account mapping'!$E$2:$E$355,C$98)</f>
        <v>1530565.55</v>
      </c>
      <c r="D99" s="25" t="n">
        <f aca="false">SUMIFS('Account mapping'!$I$2:$I$355,'Account mapping'!$L$2:$L$355,$A99,'Account mapping'!$E$2:$E$355,D$98)</f>
        <v>541524.32</v>
      </c>
      <c r="E99" s="25" t="n">
        <f aca="false">SUMIFS('Account mapping'!$I$2:$I$355,'Account mapping'!$L$2:$L$355,$A99,'Account mapping'!$E$2:$E$355,E$98)</f>
        <v>1023199.4</v>
      </c>
      <c r="F99" s="25" t="n">
        <f aca="false">SUMIFS('Account mapping'!$I$2:$I$355,'Account mapping'!$L$2:$L$355,$A99,'Account mapping'!$E$2:$E$355,F$98)</f>
        <v>587243.95</v>
      </c>
      <c r="G99" s="25" t="n">
        <f aca="false">SUMIFS('Account mapping'!$I$2:$I$355,'Account mapping'!$L$2:$L$355,$A99,'Account mapping'!$E$2:$E$355,G$98)</f>
        <v>568305.37</v>
      </c>
      <c r="H99" s="25" t="n">
        <f aca="false">SUMIFS('Account mapping'!$I$2:$I$355,'Account mapping'!$L$2:$L$355,$A99,'Account mapping'!$E$2:$E$355,H$98)</f>
        <v>1116880.55</v>
      </c>
      <c r="I99" s="25" t="n">
        <f aca="false">SUMIFS('Account mapping'!$I$2:$I$355,'Account mapping'!$L$2:$L$355,$A99,'Account mapping'!$E$2:$E$355,I$98)</f>
        <v>446913.89</v>
      </c>
      <c r="J99" s="25" t="n">
        <f aca="false">SUMIFS('Account mapping'!$I$2:$I$355,'Account mapping'!$L$2:$L$355,$A99,'Account mapping'!$E$2:$E$355,"Unallocated")</f>
        <v>3640892.22</v>
      </c>
      <c r="K99" s="25" t="n">
        <f aca="false">SUMIFS('Account mapping'!$I$2:$I$355,'Account mapping'!$L$2:$L$355,$A99,'Account mapping'!$E$2:$E$355,"Unattributed")</f>
        <v>0</v>
      </c>
      <c r="L99" s="25" t="n">
        <f aca="false">SUM(B99:K99)</f>
        <v>10468882.6</v>
      </c>
    </row>
    <row r="100" customFormat="false" ht="15" hidden="false" customHeight="false" outlineLevel="0" collapsed="false">
      <c r="A100" s="1" t="s">
        <v>33</v>
      </c>
      <c r="B100" s="25" t="n">
        <f aca="false">SUMIFS('Account mapping'!$I$2:$I$355,'Account mapping'!$L$2:$L$355,$A100,'Account mapping'!$E$2:$E$355,B$98)</f>
        <v>385468.98</v>
      </c>
      <c r="C100" s="25" t="n">
        <f aca="false">SUMIFS('Account mapping'!$I$2:$I$355,'Account mapping'!$L$2:$L$355,$A100,'Account mapping'!$E$2:$E$355,C$98)</f>
        <v>543224.11</v>
      </c>
      <c r="D100" s="25" t="n">
        <f aca="false">SUMIFS('Account mapping'!$I$2:$I$355,'Account mapping'!$L$2:$L$355,$A100,'Account mapping'!$E$2:$E$355,D$98)</f>
        <v>251368.69</v>
      </c>
      <c r="E100" s="25" t="n">
        <f aca="false">SUMIFS('Account mapping'!$I$2:$I$355,'Account mapping'!$L$2:$L$355,$A100,'Account mapping'!$E$2:$E$355,E$98)</f>
        <v>377881.82</v>
      </c>
      <c r="F100" s="25" t="n">
        <f aca="false">SUMIFS('Account mapping'!$I$2:$I$355,'Account mapping'!$L$2:$L$355,$A100,'Account mapping'!$E$2:$E$355,F$98)</f>
        <v>388294.22</v>
      </c>
      <c r="G100" s="25" t="n">
        <f aca="false">SUMIFS('Account mapping'!$I$2:$I$355,'Account mapping'!$L$2:$L$355,$A100,'Account mapping'!$E$2:$E$355,G$98)</f>
        <v>295971.24</v>
      </c>
      <c r="H100" s="25" t="n">
        <f aca="false">SUMIFS('Account mapping'!$I$2:$I$355,'Account mapping'!$L$2:$L$355,$A100,'Account mapping'!$E$2:$E$355,H$98)</f>
        <v>553038.47</v>
      </c>
      <c r="I100" s="25" t="n">
        <f aca="false">SUMIFS('Account mapping'!$I$2:$I$355,'Account mapping'!$L$2:$L$355,$A100,'Account mapping'!$E$2:$E$355,I$98)</f>
        <v>166564.67</v>
      </c>
      <c r="J100" s="25" t="n">
        <f aca="false">SUMIFS('Account mapping'!$I$2:$I$355,'Account mapping'!$L$2:$L$355,$A100,'Account mapping'!$E$2:$E$355,"Unallocated")</f>
        <v>377647.14</v>
      </c>
      <c r="K100" s="25" t="n">
        <f aca="false">SUMIFS('Account mapping'!$I$2:$I$355,'Account mapping'!$L$2:$L$355,$A100,'Account mapping'!$E$2:$E$355,"Unattributed")</f>
        <v>0</v>
      </c>
      <c r="L100" s="25" t="n">
        <f aca="false">SUM(B100:K100)</f>
        <v>3339459.34</v>
      </c>
    </row>
    <row r="101" customFormat="false" ht="15" hidden="false" customHeight="false" outlineLevel="0" collapsed="false">
      <c r="A101" s="1" t="s">
        <v>34</v>
      </c>
      <c r="B101" s="25" t="n">
        <f aca="false">SUMIFS('Account mapping'!$I$2:$I$355,'Account mapping'!$L$2:$L$355,$A101,'Account mapping'!$E$2:$E$355,B$98)</f>
        <v>105797.15</v>
      </c>
      <c r="C101" s="25" t="n">
        <f aca="false">SUMIFS('Account mapping'!$I$2:$I$355,'Account mapping'!$L$2:$L$355,$A101,'Account mapping'!$E$2:$E$355,C$98)</f>
        <v>141330.74</v>
      </c>
      <c r="D101" s="25" t="n">
        <f aca="false">SUMIFS('Account mapping'!$I$2:$I$355,'Account mapping'!$L$2:$L$355,$A101,'Account mapping'!$E$2:$E$355,D$98)</f>
        <v>120114.32</v>
      </c>
      <c r="E101" s="25" t="n">
        <f aca="false">SUMIFS('Account mapping'!$I$2:$I$355,'Account mapping'!$L$2:$L$355,$A101,'Account mapping'!$E$2:$E$355,E$98)</f>
        <v>102687.02</v>
      </c>
      <c r="F101" s="25" t="n">
        <f aca="false">SUMIFS('Account mapping'!$I$2:$I$355,'Account mapping'!$L$2:$L$355,$A101,'Account mapping'!$E$2:$E$355,F$98)</f>
        <v>105168.67</v>
      </c>
      <c r="G101" s="25" t="n">
        <f aca="false">SUMIFS('Account mapping'!$I$2:$I$355,'Account mapping'!$L$2:$L$355,$A101,'Account mapping'!$E$2:$E$355,G$98)</f>
        <v>162249.8</v>
      </c>
      <c r="H101" s="25" t="n">
        <f aca="false">SUMIFS('Account mapping'!$I$2:$I$355,'Account mapping'!$L$2:$L$355,$A101,'Account mapping'!$E$2:$E$355,H$98)</f>
        <v>101591.19</v>
      </c>
      <c r="I101" s="25" t="n">
        <f aca="false">SUMIFS('Account mapping'!$I$2:$I$355,'Account mapping'!$L$2:$L$355,$A101,'Account mapping'!$E$2:$E$355,I$98)</f>
        <v>98690.17</v>
      </c>
      <c r="J101" s="25" t="n">
        <f aca="false">SUMIFS('Account mapping'!$I$2:$I$355,'Account mapping'!$L$2:$L$355,$A101,'Account mapping'!$E$2:$E$355,"Unallocated")</f>
        <v>1395671.04</v>
      </c>
      <c r="K101" s="25" t="n">
        <f aca="false">SUMIFS('Account mapping'!$I$2:$I$355,'Account mapping'!$L$2:$L$355,$A101,'Account mapping'!$E$2:$E$355,"Unattributed")</f>
        <v>57331.51</v>
      </c>
      <c r="L101" s="25" t="n">
        <f aca="false">SUM(B101:K101)</f>
        <v>2390631.61</v>
      </c>
    </row>
    <row r="102" customFormat="false" ht="15" hidden="false" customHeight="false" outlineLevel="0" collapsed="false">
      <c r="A102" s="1" t="s">
        <v>35</v>
      </c>
      <c r="B102" s="25" t="n">
        <f aca="false">SUMIFS('Account mapping'!$I$2:$I$355,'Account mapping'!$L$2:$L$355,$A102,'Account mapping'!$E$2:$E$355,B$98)</f>
        <v>0</v>
      </c>
      <c r="C102" s="25" t="n">
        <f aca="false">SUMIFS('Account mapping'!$I$2:$I$355,'Account mapping'!$L$2:$L$355,$A102,'Account mapping'!$E$2:$E$355,C$98)</f>
        <v>0</v>
      </c>
      <c r="D102" s="25" t="n">
        <f aca="false">SUMIFS('Account mapping'!$I$2:$I$355,'Account mapping'!$L$2:$L$355,$A102,'Account mapping'!$E$2:$E$355,D$98)</f>
        <v>0</v>
      </c>
      <c r="E102" s="25" t="n">
        <f aca="false">SUMIFS('Account mapping'!$I$2:$I$355,'Account mapping'!$L$2:$L$355,$A102,'Account mapping'!$E$2:$E$355,E$98)</f>
        <v>0</v>
      </c>
      <c r="F102" s="25" t="n">
        <f aca="false">SUMIFS('Account mapping'!$I$2:$I$355,'Account mapping'!$L$2:$L$355,$A102,'Account mapping'!$E$2:$E$355,F$98)</f>
        <v>0</v>
      </c>
      <c r="G102" s="25" t="n">
        <f aca="false">SUMIFS('Account mapping'!$I$2:$I$355,'Account mapping'!$L$2:$L$355,$A102,'Account mapping'!$E$2:$E$355,G$98)</f>
        <v>0</v>
      </c>
      <c r="H102" s="25" t="n">
        <f aca="false">SUMIFS('Account mapping'!$I$2:$I$355,'Account mapping'!$L$2:$L$355,$A102,'Account mapping'!$E$2:$E$355,H$98)</f>
        <v>0</v>
      </c>
      <c r="I102" s="25" t="n">
        <f aca="false">SUMIFS('Account mapping'!$I$2:$I$355,'Account mapping'!$L$2:$L$355,$A102,'Account mapping'!$E$2:$E$355,I$98)</f>
        <v>0</v>
      </c>
      <c r="J102" s="25" t="n">
        <f aca="false">SUMIFS('Account mapping'!$I$2:$I$355,'Account mapping'!$L$2:$L$355,$A102,'Account mapping'!$E$2:$E$355,"Unallocated")</f>
        <v>656780.15</v>
      </c>
      <c r="K102" s="25" t="n">
        <f aca="false">SUMIFS('Account mapping'!$I$2:$I$355,'Account mapping'!$L$2:$L$355,$A102,'Account mapping'!$E$2:$E$355,"Unattributed")</f>
        <v>0</v>
      </c>
      <c r="L102" s="25" t="n">
        <f aca="false">SUM(B102:K102)</f>
        <v>656780.15</v>
      </c>
    </row>
    <row r="103" customFormat="false" ht="15" hidden="false" customHeight="false" outlineLevel="0" collapsed="false">
      <c r="A103" s="1" t="s">
        <v>36</v>
      </c>
      <c r="B103" s="25" t="n">
        <f aca="false">SUMIFS('Account mapping'!$I$2:$I$355,'Account mapping'!$L$2:$L$355,$A103,'Account mapping'!$E$2:$E$355,B$98)</f>
        <v>159592.05</v>
      </c>
      <c r="C103" s="25" t="n">
        <f aca="false">SUMIFS('Account mapping'!$I$2:$I$355,'Account mapping'!$L$2:$L$355,$A103,'Account mapping'!$E$2:$E$355,C$98)</f>
        <v>121104.31</v>
      </c>
      <c r="D103" s="25" t="n">
        <f aca="false">SUMIFS('Account mapping'!$I$2:$I$355,'Account mapping'!$L$2:$L$355,$A103,'Account mapping'!$E$2:$E$355,D$98)</f>
        <v>123603.24</v>
      </c>
      <c r="E103" s="25" t="n">
        <f aca="false">SUMIFS('Account mapping'!$I$2:$I$355,'Account mapping'!$L$2:$L$355,$A103,'Account mapping'!$E$2:$E$355,E$98)</f>
        <v>134888.81</v>
      </c>
      <c r="F103" s="25" t="n">
        <f aca="false">SUMIFS('Account mapping'!$I$2:$I$355,'Account mapping'!$L$2:$L$355,$A103,'Account mapping'!$E$2:$E$355,F$98)</f>
        <v>258418.05</v>
      </c>
      <c r="G103" s="25" t="n">
        <f aca="false">SUMIFS('Account mapping'!$I$2:$I$355,'Account mapping'!$L$2:$L$355,$A103,'Account mapping'!$E$2:$E$355,G$98)</f>
        <v>124995.36</v>
      </c>
      <c r="H103" s="25" t="n">
        <f aca="false">SUMIFS('Account mapping'!$I$2:$I$355,'Account mapping'!$L$2:$L$355,$A103,'Account mapping'!$E$2:$E$355,H$98)</f>
        <v>134096.82</v>
      </c>
      <c r="I103" s="25" t="n">
        <f aca="false">SUMIFS('Account mapping'!$I$2:$I$355,'Account mapping'!$L$2:$L$355,$A103,'Account mapping'!$E$2:$E$355,I$98)</f>
        <v>202595.95</v>
      </c>
      <c r="J103" s="25" t="n">
        <f aca="false">SUMIFS('Account mapping'!$I$2:$I$355,'Account mapping'!$L$2:$L$355,$A103,'Account mapping'!$E$2:$E$355,"Unallocated")</f>
        <v>1255.35</v>
      </c>
      <c r="K103" s="25" t="n">
        <f aca="false">SUMIFS('Account mapping'!$I$2:$I$355,'Account mapping'!$L$2:$L$355,$A103,'Account mapping'!$E$2:$E$355,"Unattributed")</f>
        <v>182285.87</v>
      </c>
      <c r="L103" s="25" t="n">
        <f aca="false">SUM(B103:K103)</f>
        <v>1442835.81</v>
      </c>
    </row>
    <row r="104" customFormat="false" ht="15" hidden="false" customHeight="false" outlineLevel="0" collapsed="false">
      <c r="A104" s="1" t="s">
        <v>37</v>
      </c>
      <c r="B104" s="25" t="n">
        <f aca="false">SUMIFS('Account mapping'!$I$2:$I$355,'Account mapping'!$L$2:$L$355,$A104,'Account mapping'!$E$2:$E$355,B$98)</f>
        <v>6525</v>
      </c>
      <c r="C104" s="25" t="n">
        <f aca="false">SUMIFS('Account mapping'!$I$2:$I$355,'Account mapping'!$L$2:$L$355,$A104,'Account mapping'!$E$2:$E$355,C$98)</f>
        <v>6250.45</v>
      </c>
      <c r="D104" s="25" t="n">
        <f aca="false">SUMIFS('Account mapping'!$I$2:$I$355,'Account mapping'!$L$2:$L$355,$A104,'Account mapping'!$E$2:$E$355,D$98)</f>
        <v>2550</v>
      </c>
      <c r="E104" s="25" t="n">
        <f aca="false">SUMIFS('Account mapping'!$I$2:$I$355,'Account mapping'!$L$2:$L$355,$A104,'Account mapping'!$E$2:$E$355,E$98)</f>
        <v>6075</v>
      </c>
      <c r="F104" s="25" t="n">
        <f aca="false">SUMIFS('Account mapping'!$I$2:$I$355,'Account mapping'!$L$2:$L$355,$A104,'Account mapping'!$E$2:$E$355,F$98)</f>
        <v>3871.16</v>
      </c>
      <c r="G104" s="25" t="n">
        <f aca="false">SUMIFS('Account mapping'!$I$2:$I$355,'Account mapping'!$L$2:$L$355,$A104,'Account mapping'!$E$2:$E$355,G$98)</f>
        <v>3350</v>
      </c>
      <c r="H104" s="25" t="n">
        <f aca="false">SUMIFS('Account mapping'!$I$2:$I$355,'Account mapping'!$L$2:$L$355,$A104,'Account mapping'!$E$2:$E$355,H$98)</f>
        <v>5300</v>
      </c>
      <c r="I104" s="25" t="n">
        <f aca="false">SUMIFS('Account mapping'!$I$2:$I$355,'Account mapping'!$L$2:$L$355,$A104,'Account mapping'!$E$2:$E$355,I$98)</f>
        <v>2600</v>
      </c>
      <c r="J104" s="25" t="n">
        <f aca="false">SUMIFS('Account mapping'!$I$2:$I$355,'Account mapping'!$L$2:$L$355,$A104,'Account mapping'!$E$2:$E$355,"Unallocated")</f>
        <v>1003002.82</v>
      </c>
      <c r="K104" s="25" t="n">
        <f aca="false">SUMIFS('Account mapping'!$I$2:$I$355,'Account mapping'!$L$2:$L$355,$A104,'Account mapping'!$E$2:$E$355,"Unattributed")</f>
        <v>0</v>
      </c>
      <c r="L104" s="25" t="n">
        <f aca="false">SUM(B104:K104)</f>
        <v>1039524.43</v>
      </c>
    </row>
    <row r="105" customFormat="false" ht="15" hidden="false" customHeight="false" outlineLevel="0" collapsed="false">
      <c r="A105" s="1" t="s">
        <v>38</v>
      </c>
      <c r="B105" s="25" t="n">
        <f aca="false">SUMIFS('Account mapping'!$I$2:$I$355,'Account mapping'!$L$2:$L$355,$A105,'Account mapping'!$E$2:$E$355,B$98)</f>
        <v>0</v>
      </c>
      <c r="C105" s="25" t="n">
        <f aca="false">SUMIFS('Account mapping'!$I$2:$I$355,'Account mapping'!$L$2:$L$355,$A105,'Account mapping'!$E$2:$E$355,C$98)</f>
        <v>0</v>
      </c>
      <c r="D105" s="25" t="n">
        <f aca="false">SUMIFS('Account mapping'!$I$2:$I$355,'Account mapping'!$L$2:$L$355,$A105,'Account mapping'!$E$2:$E$355,D$98)</f>
        <v>0</v>
      </c>
      <c r="E105" s="25" t="n">
        <f aca="false">SUMIFS('Account mapping'!$I$2:$I$355,'Account mapping'!$L$2:$L$355,$A105,'Account mapping'!$E$2:$E$355,E$98)</f>
        <v>0</v>
      </c>
      <c r="F105" s="25" t="n">
        <f aca="false">SUMIFS('Account mapping'!$I$2:$I$355,'Account mapping'!$L$2:$L$355,$A105,'Account mapping'!$E$2:$E$355,F$98)</f>
        <v>0</v>
      </c>
      <c r="G105" s="25" t="n">
        <f aca="false">SUMIFS('Account mapping'!$I$2:$I$355,'Account mapping'!$L$2:$L$355,$A105,'Account mapping'!$E$2:$E$355,G$98)</f>
        <v>0</v>
      </c>
      <c r="H105" s="25" t="n">
        <f aca="false">SUMIFS('Account mapping'!$I$2:$I$355,'Account mapping'!$L$2:$L$355,$A105,'Account mapping'!$E$2:$E$355,H$98)</f>
        <v>0</v>
      </c>
      <c r="I105" s="25" t="n">
        <f aca="false">SUMIFS('Account mapping'!$I$2:$I$355,'Account mapping'!$L$2:$L$355,$A105,'Account mapping'!$E$2:$E$355,I$98)</f>
        <v>0</v>
      </c>
      <c r="J105" s="25" t="n">
        <f aca="false">SUMIFS('Account mapping'!$I$2:$I$355,'Account mapping'!$L$2:$L$355,$A105,'Account mapping'!$E$2:$E$355,"Unallocated")</f>
        <v>966224.55</v>
      </c>
      <c r="K105" s="25" t="n">
        <f aca="false">SUMIFS('Account mapping'!$I$2:$I$355,'Account mapping'!$L$2:$L$355,$A105,'Account mapping'!$E$2:$E$355,"Unattributed")</f>
        <v>0</v>
      </c>
      <c r="L105" s="25" t="n">
        <f aca="false">SUM(B105:K105)</f>
        <v>966224.55</v>
      </c>
    </row>
    <row r="106" customFormat="false" ht="15" hidden="false" customHeight="false" outlineLevel="0" collapsed="false">
      <c r="A106" s="1" t="s">
        <v>39</v>
      </c>
      <c r="B106" s="25" t="n">
        <f aca="false">SUMIFS('Account mapping'!$I$2:$I$355,'Account mapping'!$L$2:$L$355,$A106,'Account mapping'!$E$2:$E$355,B$98)</f>
        <v>49972.48</v>
      </c>
      <c r="C106" s="25" t="n">
        <f aca="false">SUMIFS('Account mapping'!$I$2:$I$355,'Account mapping'!$L$2:$L$355,$A106,'Account mapping'!$E$2:$E$355,C$98)</f>
        <v>87085.37</v>
      </c>
      <c r="D106" s="25" t="n">
        <f aca="false">SUMIFS('Account mapping'!$I$2:$I$355,'Account mapping'!$L$2:$L$355,$A106,'Account mapping'!$E$2:$E$355,D$98)</f>
        <v>42814.72</v>
      </c>
      <c r="E106" s="25" t="n">
        <f aca="false">SUMIFS('Account mapping'!$I$2:$I$355,'Account mapping'!$L$2:$L$355,$A106,'Account mapping'!$E$2:$E$355,E$98)</f>
        <v>109688.96</v>
      </c>
      <c r="F106" s="25" t="n">
        <f aca="false">SUMIFS('Account mapping'!$I$2:$I$355,'Account mapping'!$L$2:$L$355,$A106,'Account mapping'!$E$2:$E$355,F$98)</f>
        <v>65298.47</v>
      </c>
      <c r="G106" s="25" t="n">
        <f aca="false">SUMIFS('Account mapping'!$I$2:$I$355,'Account mapping'!$L$2:$L$355,$A106,'Account mapping'!$E$2:$E$355,G$98)</f>
        <v>65575.23</v>
      </c>
      <c r="H106" s="25" t="n">
        <f aca="false">SUMIFS('Account mapping'!$I$2:$I$355,'Account mapping'!$L$2:$L$355,$A106,'Account mapping'!$E$2:$E$355,H$98)</f>
        <v>71381.24</v>
      </c>
      <c r="I106" s="25" t="n">
        <f aca="false">SUMIFS('Account mapping'!$I$2:$I$355,'Account mapping'!$L$2:$L$355,$A106,'Account mapping'!$E$2:$E$355,I$98)</f>
        <v>43736.75</v>
      </c>
      <c r="J106" s="25" t="n">
        <f aca="false">SUMIFS('Account mapping'!$I$2:$I$355,'Account mapping'!$L$2:$L$355,$A106,'Account mapping'!$E$2:$E$355,"Unallocated")</f>
        <v>467792.59</v>
      </c>
      <c r="K106" s="25" t="n">
        <f aca="false">SUMIFS('Account mapping'!$I$2:$I$355,'Account mapping'!$L$2:$L$355,$A106,'Account mapping'!$E$2:$E$355,"Unattributed")</f>
        <v>0</v>
      </c>
      <c r="L106" s="25" t="n">
        <f aca="false">SUM(B106:K106)</f>
        <v>1003345.81</v>
      </c>
    </row>
    <row r="107" customFormat="false" ht="15" hidden="false" customHeight="false" outlineLevel="0" collapsed="false">
      <c r="A107" s="1" t="s">
        <v>40</v>
      </c>
      <c r="B107" s="25" t="n">
        <f aca="false">SUMIFS('Account mapping'!$I$2:$I$355,'Account mapping'!$L$2:$L$355,$A107,'Account mapping'!$E$2:$E$355,B$98)</f>
        <v>74934.38</v>
      </c>
      <c r="C107" s="25" t="n">
        <f aca="false">SUMIFS('Account mapping'!$I$2:$I$355,'Account mapping'!$L$2:$L$355,$A107,'Account mapping'!$E$2:$E$355,C$98)</f>
        <v>35449.42</v>
      </c>
      <c r="D107" s="25" t="n">
        <f aca="false">SUMIFS('Account mapping'!$I$2:$I$355,'Account mapping'!$L$2:$L$355,$A107,'Account mapping'!$E$2:$E$355,D$98)</f>
        <v>21533</v>
      </c>
      <c r="E107" s="25" t="n">
        <f aca="false">SUMIFS('Account mapping'!$I$2:$I$355,'Account mapping'!$L$2:$L$355,$A107,'Account mapping'!$E$2:$E$355,E$98)</f>
        <v>159434.96</v>
      </c>
      <c r="F107" s="25" t="n">
        <f aca="false">SUMIFS('Account mapping'!$I$2:$I$355,'Account mapping'!$L$2:$L$355,$A107,'Account mapping'!$E$2:$E$355,F$98)</f>
        <v>91716.53</v>
      </c>
      <c r="G107" s="25" t="n">
        <f aca="false">SUMIFS('Account mapping'!$I$2:$I$355,'Account mapping'!$L$2:$L$355,$A107,'Account mapping'!$E$2:$E$355,G$98)</f>
        <v>101726.55</v>
      </c>
      <c r="H107" s="25" t="n">
        <f aca="false">SUMIFS('Account mapping'!$I$2:$I$355,'Account mapping'!$L$2:$L$355,$A107,'Account mapping'!$E$2:$E$355,H$98)</f>
        <v>19764.59</v>
      </c>
      <c r="I107" s="25" t="n">
        <f aca="false">SUMIFS('Account mapping'!$I$2:$I$355,'Account mapping'!$L$2:$L$355,$A107,'Account mapping'!$E$2:$E$355,I$98)</f>
        <v>13487.19</v>
      </c>
      <c r="J107" s="25" t="n">
        <f aca="false">SUMIFS('Account mapping'!$I$2:$I$355,'Account mapping'!$L$2:$L$355,$A107,'Account mapping'!$E$2:$E$355,"Unallocated")</f>
        <v>175113.72</v>
      </c>
      <c r="K107" s="25" t="n">
        <f aca="false">SUMIFS('Account mapping'!$I$2:$I$355,'Account mapping'!$L$2:$L$355,$A107,'Account mapping'!$E$2:$E$355,"Unattributed")</f>
        <v>0</v>
      </c>
      <c r="L107" s="25" t="n">
        <f aca="false">SUM(B107:K107)</f>
        <v>693160.34</v>
      </c>
    </row>
    <row r="108" customFormat="false" ht="15" hidden="false" customHeight="false" outlineLevel="0" collapsed="false">
      <c r="A108" s="1" t="s">
        <v>41</v>
      </c>
      <c r="B108" s="25" t="n">
        <f aca="false">SUMIFS('Account mapping'!$I$2:$I$355,'Account mapping'!$L$2:$L$355,$A108,'Account mapping'!$E$2:$E$355,B$98)</f>
        <v>41100.26</v>
      </c>
      <c r="C108" s="25" t="n">
        <f aca="false">SUMIFS('Account mapping'!$I$2:$I$355,'Account mapping'!$L$2:$L$355,$A108,'Account mapping'!$E$2:$E$355,C$98)</f>
        <v>52408.1</v>
      </c>
      <c r="D108" s="25" t="n">
        <f aca="false">SUMIFS('Account mapping'!$I$2:$I$355,'Account mapping'!$L$2:$L$355,$A108,'Account mapping'!$E$2:$E$355,D$98)</f>
        <v>53946.33</v>
      </c>
      <c r="E108" s="25" t="n">
        <f aca="false">SUMIFS('Account mapping'!$I$2:$I$355,'Account mapping'!$L$2:$L$355,$A108,'Account mapping'!$E$2:$E$355,E$98)</f>
        <v>78974.58</v>
      </c>
      <c r="F108" s="25" t="n">
        <f aca="false">SUMIFS('Account mapping'!$I$2:$I$355,'Account mapping'!$L$2:$L$355,$A108,'Account mapping'!$E$2:$E$355,F$98)</f>
        <v>58874.92</v>
      </c>
      <c r="G108" s="25" t="n">
        <f aca="false">SUMIFS('Account mapping'!$I$2:$I$355,'Account mapping'!$L$2:$L$355,$A108,'Account mapping'!$E$2:$E$355,G$98)</f>
        <v>40369.02</v>
      </c>
      <c r="H108" s="25" t="n">
        <f aca="false">SUMIFS('Account mapping'!$I$2:$I$355,'Account mapping'!$L$2:$L$355,$A108,'Account mapping'!$E$2:$E$355,H$98)</f>
        <v>60018.55</v>
      </c>
      <c r="I108" s="25" t="n">
        <f aca="false">SUMIFS('Account mapping'!$I$2:$I$355,'Account mapping'!$L$2:$L$355,$A108,'Account mapping'!$E$2:$E$355,I$98)</f>
        <v>43971.54</v>
      </c>
      <c r="J108" s="25" t="n">
        <f aca="false">SUMIFS('Account mapping'!$I$2:$I$355,'Account mapping'!$L$2:$L$355,$A108,'Account mapping'!$E$2:$E$355,"Unallocated")</f>
        <v>1665312.06</v>
      </c>
      <c r="K108" s="25" t="n">
        <f aca="false">SUMIFS('Account mapping'!$I$2:$I$355,'Account mapping'!$L$2:$L$355,$A108,'Account mapping'!$E$2:$E$355,"Unattributed")</f>
        <v>0</v>
      </c>
      <c r="L108" s="25" t="n">
        <f aca="false">SUM(B108:K108)</f>
        <v>2094975.36</v>
      </c>
    </row>
    <row r="109" customFormat="false" ht="15" hidden="false" customHeight="false" outlineLevel="0" collapsed="false">
      <c r="A109" s="8" t="s">
        <v>58</v>
      </c>
      <c r="B109" s="26" t="n">
        <f aca="false">SUM(B99:B108)</f>
        <v>1836747.65</v>
      </c>
      <c r="C109" s="26" t="n">
        <f aca="false">SUM(C99:C108)</f>
        <v>2517418.05</v>
      </c>
      <c r="D109" s="26" t="n">
        <f aca="false">SUM(D99:D108)</f>
        <v>1157454.62</v>
      </c>
      <c r="E109" s="26" t="n">
        <f aca="false">SUM(E99:E108)</f>
        <v>1992830.55</v>
      </c>
      <c r="F109" s="26" t="n">
        <f aca="false">SUM(F99:F108)</f>
        <v>1558885.97</v>
      </c>
      <c r="G109" s="26" t="n">
        <f aca="false">SUM(G99:G108)</f>
        <v>1362542.57</v>
      </c>
      <c r="H109" s="26" t="n">
        <f aca="false">SUM(H99:H108)</f>
        <v>2062071.41</v>
      </c>
      <c r="I109" s="26" t="n">
        <f aca="false">SUM(I99:I108)</f>
        <v>1018560.16</v>
      </c>
      <c r="J109" s="26" t="n">
        <f aca="false">SUM(J99:J108)</f>
        <v>10349691.64</v>
      </c>
      <c r="K109" s="26" t="n">
        <f aca="false">SUM(K99:K108)</f>
        <v>239617.38</v>
      </c>
      <c r="L109" s="26" t="n">
        <f aca="false">SUM(L99:L108)</f>
        <v>24095820</v>
      </c>
    </row>
  </sheetData>
  <mergeCells count="1">
    <mergeCell ref="A2:L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40"/>
    <col collapsed="false" customWidth="true" hidden="false" outlineLevel="0" max="3" min="3" style="1" width="14"/>
    <col collapsed="false" customWidth="true" hidden="false" outlineLevel="0" max="4" min="4" style="1" width="34"/>
    <col collapsed="false" customWidth="true" hidden="false" outlineLevel="0" max="5" min="5" style="1" width="22"/>
    <col collapsed="false" customWidth="true" hidden="false" outlineLevel="0" max="6" min="6" style="1" width="28"/>
    <col collapsed="false" customWidth="true" hidden="false" outlineLevel="0" max="7" min="7" style="1" width="30"/>
    <col collapsed="false" customWidth="true" hidden="false" outlineLevel="0" max="8" min="8" style="1" width="46"/>
    <col collapsed="false" customWidth="true" hidden="false" outlineLevel="0" max="9" min="9" style="1" width="15"/>
    <col collapsed="false" customWidth="true" hidden="false" outlineLevel="0" max="10" min="10" style="1" width="10"/>
    <col collapsed="false" customWidth="true" hidden="false" outlineLevel="0" max="11" min="11" style="1" width="70"/>
    <col collapsed="false" customWidth="true" hidden="false" outlineLevel="0" max="12" min="12" style="0" width="30"/>
  </cols>
  <sheetData>
    <row r="1" customFormat="false" ht="41.25" hidden="false" customHeight="true" outlineLevel="0" collapsed="false">
      <c r="A1" s="13" t="s">
        <v>139</v>
      </c>
      <c r="B1" s="13" t="s">
        <v>140</v>
      </c>
      <c r="C1" s="13" t="s">
        <v>141</v>
      </c>
      <c r="D1" s="13" t="s">
        <v>142</v>
      </c>
      <c r="E1" s="13" t="s">
        <v>143</v>
      </c>
      <c r="F1" s="13" t="s">
        <v>144</v>
      </c>
      <c r="G1" s="13" t="s">
        <v>145</v>
      </c>
      <c r="H1" s="13" t="s">
        <v>124</v>
      </c>
      <c r="I1" s="13" t="s">
        <v>29</v>
      </c>
      <c r="J1" s="13" t="s">
        <v>146</v>
      </c>
      <c r="K1" s="13" t="s">
        <v>147</v>
      </c>
      <c r="L1" s="27" t="s">
        <v>28</v>
      </c>
    </row>
    <row r="2" customFormat="false" ht="15" hidden="false" customHeight="true" outlineLevel="0" collapsed="false">
      <c r="A2" s="1" t="s">
        <v>148</v>
      </c>
      <c r="B2" s="1" t="s">
        <v>149</v>
      </c>
      <c r="C2" s="1" t="s">
        <v>148</v>
      </c>
      <c r="D2" s="1" t="s">
        <v>149</v>
      </c>
      <c r="E2" s="1" t="s">
        <v>150</v>
      </c>
      <c r="F2" s="1" t="s">
        <v>59</v>
      </c>
      <c r="G2" s="1" t="s">
        <v>151</v>
      </c>
      <c r="H2" s="28" t="s">
        <v>125</v>
      </c>
      <c r="I2" s="29" t="n">
        <v>0</v>
      </c>
      <c r="J2" s="30" t="n">
        <f aca="false">I2/$I$356</f>
        <v>0</v>
      </c>
      <c r="L2" s="28" t="s">
        <v>32</v>
      </c>
    </row>
    <row r="3" customFormat="false" ht="15" hidden="false" customHeight="true" outlineLevel="0" collapsed="false">
      <c r="A3" s="1" t="s">
        <v>152</v>
      </c>
      <c r="B3" s="1" t="s">
        <v>153</v>
      </c>
      <c r="C3" s="1" t="s">
        <v>148</v>
      </c>
      <c r="D3" s="1" t="s">
        <v>149</v>
      </c>
      <c r="E3" s="1" t="s">
        <v>48</v>
      </c>
      <c r="F3" s="1" t="s">
        <v>59</v>
      </c>
      <c r="G3" s="1" t="s">
        <v>151</v>
      </c>
      <c r="H3" s="28" t="s">
        <v>125</v>
      </c>
      <c r="I3" s="29" t="n">
        <v>363125.37</v>
      </c>
      <c r="J3" s="30" t="n">
        <f aca="false">I3/$I$356</f>
        <v>0.0150700565492272</v>
      </c>
      <c r="L3" s="28" t="s">
        <v>32</v>
      </c>
    </row>
    <row r="4" customFormat="false" ht="15" hidden="false" customHeight="true" outlineLevel="0" collapsed="false">
      <c r="A4" s="1" t="s">
        <v>154</v>
      </c>
      <c r="B4" s="1" t="s">
        <v>155</v>
      </c>
      <c r="C4" s="1" t="s">
        <v>148</v>
      </c>
      <c r="D4" s="1" t="s">
        <v>149</v>
      </c>
      <c r="E4" s="1" t="s">
        <v>49</v>
      </c>
      <c r="F4" s="1" t="s">
        <v>59</v>
      </c>
      <c r="G4" s="1" t="s">
        <v>151</v>
      </c>
      <c r="H4" s="28" t="s">
        <v>125</v>
      </c>
      <c r="I4" s="29" t="n">
        <v>395655.52</v>
      </c>
      <c r="J4" s="30" t="n">
        <f aca="false">I4/$I$356</f>
        <v>0.0164200894594996</v>
      </c>
      <c r="L4" s="28" t="s">
        <v>32</v>
      </c>
    </row>
    <row r="5" customFormat="false" ht="15" hidden="false" customHeight="true" outlineLevel="0" collapsed="false">
      <c r="A5" s="1" t="s">
        <v>156</v>
      </c>
      <c r="B5" s="1" t="s">
        <v>157</v>
      </c>
      <c r="C5" s="1" t="s">
        <v>148</v>
      </c>
      <c r="D5" s="1" t="s">
        <v>149</v>
      </c>
      <c r="E5" s="1" t="s">
        <v>50</v>
      </c>
      <c r="F5" s="1" t="s">
        <v>59</v>
      </c>
      <c r="G5" s="1" t="s">
        <v>151</v>
      </c>
      <c r="H5" s="28" t="s">
        <v>125</v>
      </c>
      <c r="I5" s="29" t="n">
        <v>179620.54</v>
      </c>
      <c r="J5" s="30" t="n">
        <f aca="false">I5/$I$356</f>
        <v>0.00745442736541027</v>
      </c>
      <c r="L5" s="28" t="s">
        <v>32</v>
      </c>
    </row>
    <row r="6" customFormat="false" ht="15" hidden="false" customHeight="true" outlineLevel="0" collapsed="false">
      <c r="A6" s="1" t="s">
        <v>158</v>
      </c>
      <c r="B6" s="1" t="s">
        <v>159</v>
      </c>
      <c r="C6" s="1" t="s">
        <v>148</v>
      </c>
      <c r="D6" s="1" t="s">
        <v>149</v>
      </c>
      <c r="E6" s="1" t="s">
        <v>51</v>
      </c>
      <c r="F6" s="1" t="s">
        <v>59</v>
      </c>
      <c r="G6" s="1" t="s">
        <v>151</v>
      </c>
      <c r="H6" s="28" t="s">
        <v>125</v>
      </c>
      <c r="I6" s="29" t="n">
        <v>467712.82</v>
      </c>
      <c r="J6" s="30" t="n">
        <f aca="false">I6/$I$356</f>
        <v>0.0194105375953174</v>
      </c>
      <c r="L6" s="28" t="s">
        <v>32</v>
      </c>
    </row>
    <row r="7" customFormat="false" ht="15" hidden="false" customHeight="true" outlineLevel="0" collapsed="false">
      <c r="A7" s="1" t="s">
        <v>160</v>
      </c>
      <c r="B7" s="1" t="s">
        <v>161</v>
      </c>
      <c r="C7" s="1" t="s">
        <v>148</v>
      </c>
      <c r="D7" s="1" t="s">
        <v>149</v>
      </c>
      <c r="E7" s="1" t="s">
        <v>52</v>
      </c>
      <c r="F7" s="1" t="s">
        <v>59</v>
      </c>
      <c r="G7" s="1" t="s">
        <v>151</v>
      </c>
      <c r="H7" s="28" t="s">
        <v>125</v>
      </c>
      <c r="I7" s="29" t="n">
        <v>234173.67</v>
      </c>
      <c r="J7" s="30" t="n">
        <f aca="false">I7/$I$356</f>
        <v>0.00971843539667876</v>
      </c>
      <c r="L7" s="28" t="s">
        <v>32</v>
      </c>
    </row>
    <row r="8" customFormat="false" ht="15" hidden="false" customHeight="true" outlineLevel="0" collapsed="false">
      <c r="A8" s="1" t="s">
        <v>162</v>
      </c>
      <c r="B8" s="1" t="s">
        <v>163</v>
      </c>
      <c r="C8" s="1" t="s">
        <v>148</v>
      </c>
      <c r="D8" s="1" t="s">
        <v>149</v>
      </c>
      <c r="E8" s="1" t="s">
        <v>53</v>
      </c>
      <c r="F8" s="1" t="s">
        <v>59</v>
      </c>
      <c r="G8" s="1" t="s">
        <v>151</v>
      </c>
      <c r="H8" s="28" t="s">
        <v>125</v>
      </c>
      <c r="I8" s="29" t="n">
        <v>356943.42</v>
      </c>
      <c r="J8" s="30" t="n">
        <f aca="false">I8/$I$356</f>
        <v>0.0148134996028357</v>
      </c>
      <c r="L8" s="28" t="s">
        <v>32</v>
      </c>
    </row>
    <row r="9" customFormat="false" ht="15" hidden="false" customHeight="true" outlineLevel="0" collapsed="false">
      <c r="A9" s="1" t="s">
        <v>164</v>
      </c>
      <c r="B9" s="1" t="s">
        <v>165</v>
      </c>
      <c r="C9" s="1" t="s">
        <v>148</v>
      </c>
      <c r="D9" s="1" t="s">
        <v>149</v>
      </c>
      <c r="E9" s="1" t="s">
        <v>54</v>
      </c>
      <c r="F9" s="1" t="s">
        <v>59</v>
      </c>
      <c r="G9" s="1" t="s">
        <v>151</v>
      </c>
      <c r="H9" s="28" t="s">
        <v>125</v>
      </c>
      <c r="I9" s="29" t="n">
        <v>412713.37</v>
      </c>
      <c r="J9" s="30" t="n">
        <f aca="false">I9/$I$356</f>
        <v>0.0171280068493208</v>
      </c>
      <c r="L9" s="28" t="s">
        <v>32</v>
      </c>
    </row>
    <row r="10" customFormat="false" ht="15" hidden="false" customHeight="true" outlineLevel="0" collapsed="false">
      <c r="A10" s="1" t="s">
        <v>166</v>
      </c>
      <c r="B10" s="1" t="s">
        <v>167</v>
      </c>
      <c r="C10" s="1" t="s">
        <v>148</v>
      </c>
      <c r="D10" s="1" t="s">
        <v>149</v>
      </c>
      <c r="E10" s="1" t="s">
        <v>55</v>
      </c>
      <c r="F10" s="1" t="s">
        <v>59</v>
      </c>
      <c r="G10" s="1" t="s">
        <v>151</v>
      </c>
      <c r="H10" s="28" t="s">
        <v>125</v>
      </c>
      <c r="I10" s="29" t="n">
        <v>114140.97</v>
      </c>
      <c r="J10" s="30" t="n">
        <f aca="false">I10/$I$356</f>
        <v>0.0047369614314848</v>
      </c>
      <c r="L10" s="28" t="s">
        <v>32</v>
      </c>
    </row>
    <row r="11" customFormat="false" ht="15" hidden="false" customHeight="true" outlineLevel="0" collapsed="false">
      <c r="A11" s="1" t="s">
        <v>168</v>
      </c>
      <c r="B11" s="1" t="s">
        <v>169</v>
      </c>
      <c r="C11" s="1" t="s">
        <v>168</v>
      </c>
      <c r="D11" s="1" t="s">
        <v>169</v>
      </c>
      <c r="E11" s="1" t="s">
        <v>150</v>
      </c>
      <c r="F11" s="1" t="s">
        <v>59</v>
      </c>
      <c r="G11" s="1" t="s">
        <v>151</v>
      </c>
      <c r="H11" s="28" t="s">
        <v>125</v>
      </c>
      <c r="I11" s="29" t="n">
        <v>0</v>
      </c>
      <c r="J11" s="30" t="n">
        <f aca="false">I11/$I$356</f>
        <v>0</v>
      </c>
      <c r="L11" s="28" t="s">
        <v>32</v>
      </c>
    </row>
    <row r="12" customFormat="false" ht="15" hidden="false" customHeight="true" outlineLevel="0" collapsed="false">
      <c r="A12" s="1" t="s">
        <v>170</v>
      </c>
      <c r="B12" s="1" t="s">
        <v>171</v>
      </c>
      <c r="C12" s="1" t="s">
        <v>168</v>
      </c>
      <c r="D12" s="1" t="s">
        <v>169</v>
      </c>
      <c r="E12" s="1" t="s">
        <v>48</v>
      </c>
      <c r="F12" s="1" t="s">
        <v>59</v>
      </c>
      <c r="G12" s="1" t="s">
        <v>151</v>
      </c>
      <c r="H12" s="28" t="s">
        <v>125</v>
      </c>
      <c r="I12" s="29" t="n">
        <v>37677.98</v>
      </c>
      <c r="J12" s="30" t="n">
        <f aca="false">I12/$I$356</f>
        <v>0.00156367286940225</v>
      </c>
      <c r="L12" s="28" t="s">
        <v>32</v>
      </c>
    </row>
    <row r="13" customFormat="false" ht="15" hidden="false" customHeight="true" outlineLevel="0" collapsed="false">
      <c r="A13" s="1" t="s">
        <v>172</v>
      </c>
      <c r="B13" s="1" t="s">
        <v>173</v>
      </c>
      <c r="C13" s="1" t="s">
        <v>168</v>
      </c>
      <c r="D13" s="1" t="s">
        <v>169</v>
      </c>
      <c r="E13" s="1" t="s">
        <v>49</v>
      </c>
      <c r="F13" s="1" t="s">
        <v>59</v>
      </c>
      <c r="G13" s="1" t="s">
        <v>151</v>
      </c>
      <c r="H13" s="28" t="s">
        <v>125</v>
      </c>
      <c r="I13" s="29" t="n">
        <v>45022.29</v>
      </c>
      <c r="J13" s="30" t="n">
        <f aca="false">I13/$I$356</f>
        <v>0.0018684688879648</v>
      </c>
      <c r="L13" s="28" t="s">
        <v>32</v>
      </c>
    </row>
    <row r="14" customFormat="false" ht="15" hidden="false" customHeight="true" outlineLevel="0" collapsed="false">
      <c r="A14" s="1" t="s">
        <v>174</v>
      </c>
      <c r="B14" s="1" t="s">
        <v>175</v>
      </c>
      <c r="C14" s="1" t="s">
        <v>168</v>
      </c>
      <c r="D14" s="1" t="s">
        <v>169</v>
      </c>
      <c r="E14" s="1" t="s">
        <v>50</v>
      </c>
      <c r="F14" s="1" t="s">
        <v>59</v>
      </c>
      <c r="G14" s="1" t="s">
        <v>151</v>
      </c>
      <c r="H14" s="28" t="s">
        <v>125</v>
      </c>
      <c r="I14" s="29" t="n">
        <v>14405.68</v>
      </c>
      <c r="J14" s="30" t="n">
        <f aca="false">I14/$I$356</f>
        <v>0.000597849751533669</v>
      </c>
      <c r="L14" s="28" t="s">
        <v>32</v>
      </c>
    </row>
    <row r="15" customFormat="false" ht="15" hidden="false" customHeight="true" outlineLevel="0" collapsed="false">
      <c r="A15" s="1" t="s">
        <v>176</v>
      </c>
      <c r="B15" s="1" t="s">
        <v>177</v>
      </c>
      <c r="C15" s="1" t="s">
        <v>168</v>
      </c>
      <c r="D15" s="1" t="s">
        <v>169</v>
      </c>
      <c r="E15" s="1" t="s">
        <v>51</v>
      </c>
      <c r="F15" s="1" t="s">
        <v>59</v>
      </c>
      <c r="G15" s="1" t="s">
        <v>151</v>
      </c>
      <c r="H15" s="28" t="s">
        <v>125</v>
      </c>
      <c r="I15" s="29" t="n">
        <v>46647.96</v>
      </c>
      <c r="J15" s="30" t="n">
        <f aca="false">I15/$I$356</f>
        <v>0.00193593577641267</v>
      </c>
      <c r="L15" s="28" t="s">
        <v>32</v>
      </c>
    </row>
    <row r="16" customFormat="false" ht="15" hidden="false" customHeight="true" outlineLevel="0" collapsed="false">
      <c r="A16" s="1" t="s">
        <v>178</v>
      </c>
      <c r="B16" s="1" t="s">
        <v>179</v>
      </c>
      <c r="C16" s="1" t="s">
        <v>168</v>
      </c>
      <c r="D16" s="1" t="s">
        <v>169</v>
      </c>
      <c r="E16" s="1" t="s">
        <v>52</v>
      </c>
      <c r="F16" s="1" t="s">
        <v>59</v>
      </c>
      <c r="G16" s="1" t="s">
        <v>151</v>
      </c>
      <c r="H16" s="28" t="s">
        <v>125</v>
      </c>
      <c r="I16" s="29" t="n">
        <v>22818.04</v>
      </c>
      <c r="J16" s="30" t="n">
        <f aca="false">I16/$I$356</f>
        <v>0.000946970885406681</v>
      </c>
      <c r="L16" s="28" t="s">
        <v>32</v>
      </c>
    </row>
    <row r="17" customFormat="false" ht="15" hidden="false" customHeight="true" outlineLevel="0" collapsed="false">
      <c r="A17" s="1" t="s">
        <v>180</v>
      </c>
      <c r="B17" s="1" t="s">
        <v>181</v>
      </c>
      <c r="C17" s="1" t="s">
        <v>168</v>
      </c>
      <c r="D17" s="1" t="s">
        <v>169</v>
      </c>
      <c r="E17" s="1" t="s">
        <v>53</v>
      </c>
      <c r="F17" s="1" t="s">
        <v>59</v>
      </c>
      <c r="G17" s="1" t="s">
        <v>151</v>
      </c>
      <c r="H17" s="28" t="s">
        <v>125</v>
      </c>
      <c r="I17" s="29" t="n">
        <v>31209.62</v>
      </c>
      <c r="J17" s="30" t="n">
        <f aca="false">I17/$I$356</f>
        <v>0.00129522962903939</v>
      </c>
      <c r="L17" s="28" t="s">
        <v>32</v>
      </c>
    </row>
    <row r="18" customFormat="false" ht="15" hidden="false" customHeight="true" outlineLevel="0" collapsed="false">
      <c r="A18" s="1" t="s">
        <v>182</v>
      </c>
      <c r="B18" s="1" t="s">
        <v>183</v>
      </c>
      <c r="C18" s="1" t="s">
        <v>168</v>
      </c>
      <c r="D18" s="1" t="s">
        <v>169</v>
      </c>
      <c r="E18" s="1" t="s">
        <v>54</v>
      </c>
      <c r="F18" s="1" t="s">
        <v>59</v>
      </c>
      <c r="G18" s="1" t="s">
        <v>151</v>
      </c>
      <c r="H18" s="28" t="s">
        <v>125</v>
      </c>
      <c r="I18" s="29" t="n">
        <v>45242.22</v>
      </c>
      <c r="J18" s="30" t="n">
        <f aca="false">I18/$I$356</f>
        <v>0.00187759619718275</v>
      </c>
      <c r="L18" s="28" t="s">
        <v>32</v>
      </c>
    </row>
    <row r="19" customFormat="false" ht="15" hidden="false" customHeight="true" outlineLevel="0" collapsed="false">
      <c r="A19" s="1" t="s">
        <v>184</v>
      </c>
      <c r="B19" s="1" t="s">
        <v>185</v>
      </c>
      <c r="C19" s="1" t="s">
        <v>168</v>
      </c>
      <c r="D19" s="1" t="s">
        <v>169</v>
      </c>
      <c r="E19" s="1" t="s">
        <v>55</v>
      </c>
      <c r="F19" s="1" t="s">
        <v>59</v>
      </c>
      <c r="G19" s="1" t="s">
        <v>151</v>
      </c>
      <c r="H19" s="28" t="s">
        <v>125</v>
      </c>
      <c r="I19" s="29" t="n">
        <v>10814.17</v>
      </c>
      <c r="J19" s="30" t="n">
        <f aca="false">I19/$I$356</f>
        <v>0.000448798588302867</v>
      </c>
      <c r="L19" s="28" t="s">
        <v>32</v>
      </c>
    </row>
    <row r="20" customFormat="false" ht="15" hidden="false" customHeight="true" outlineLevel="0" collapsed="false">
      <c r="A20" s="1" t="s">
        <v>186</v>
      </c>
      <c r="B20" s="1" t="s">
        <v>187</v>
      </c>
      <c r="C20" s="1" t="s">
        <v>186</v>
      </c>
      <c r="D20" s="1" t="s">
        <v>187</v>
      </c>
      <c r="E20" s="1" t="s">
        <v>150</v>
      </c>
      <c r="F20" s="1" t="s">
        <v>59</v>
      </c>
      <c r="G20" s="1" t="s">
        <v>151</v>
      </c>
      <c r="H20" s="28" t="s">
        <v>125</v>
      </c>
      <c r="I20" s="29" t="n">
        <v>390066.89</v>
      </c>
      <c r="J20" s="30" t="n">
        <f aca="false">I20/$I$356</f>
        <v>0.0161881558710183</v>
      </c>
      <c r="L20" s="28" t="s">
        <v>32</v>
      </c>
    </row>
    <row r="21" customFormat="false" ht="15" hidden="false" customHeight="true" outlineLevel="0" collapsed="false">
      <c r="A21" s="1" t="s">
        <v>188</v>
      </c>
      <c r="B21" s="1" t="s">
        <v>189</v>
      </c>
      <c r="C21" s="1" t="s">
        <v>186</v>
      </c>
      <c r="D21" s="1" t="s">
        <v>187</v>
      </c>
      <c r="E21" s="1" t="s">
        <v>48</v>
      </c>
      <c r="F21" s="1" t="s">
        <v>59</v>
      </c>
      <c r="G21" s="1" t="s">
        <v>151</v>
      </c>
      <c r="H21" s="28" t="s">
        <v>125</v>
      </c>
      <c r="I21" s="29" t="n">
        <v>181458.36</v>
      </c>
      <c r="J21" s="30" t="n">
        <f aca="false">I21/$I$356</f>
        <v>0.00753069868549815</v>
      </c>
      <c r="L21" s="28" t="s">
        <v>32</v>
      </c>
    </row>
    <row r="22" customFormat="false" ht="15" hidden="false" customHeight="true" outlineLevel="0" collapsed="false">
      <c r="A22" s="1" t="s">
        <v>190</v>
      </c>
      <c r="B22" s="1" t="s">
        <v>191</v>
      </c>
      <c r="C22" s="1" t="s">
        <v>186</v>
      </c>
      <c r="D22" s="1" t="s">
        <v>187</v>
      </c>
      <c r="E22" s="1" t="s">
        <v>49</v>
      </c>
      <c r="F22" s="1" t="s">
        <v>59</v>
      </c>
      <c r="G22" s="1" t="s">
        <v>151</v>
      </c>
      <c r="H22" s="28" t="s">
        <v>125</v>
      </c>
      <c r="I22" s="29" t="n">
        <v>244831.4</v>
      </c>
      <c r="J22" s="30" t="n">
        <f aca="false">I22/$I$356</f>
        <v>0.0101607415726047</v>
      </c>
      <c r="L22" s="28" t="s">
        <v>32</v>
      </c>
    </row>
    <row r="23" customFormat="false" ht="15" hidden="false" customHeight="true" outlineLevel="0" collapsed="false">
      <c r="A23" s="1" t="s">
        <v>192</v>
      </c>
      <c r="B23" s="1" t="s">
        <v>193</v>
      </c>
      <c r="C23" s="1" t="s">
        <v>186</v>
      </c>
      <c r="D23" s="1" t="s">
        <v>187</v>
      </c>
      <c r="E23" s="1" t="s">
        <v>50</v>
      </c>
      <c r="F23" s="1" t="s">
        <v>59</v>
      </c>
      <c r="G23" s="1" t="s">
        <v>151</v>
      </c>
      <c r="H23" s="28" t="s">
        <v>125</v>
      </c>
      <c r="I23" s="29" t="n">
        <v>252859.98</v>
      </c>
      <c r="J23" s="30" t="n">
        <f aca="false">I23/$I$356</f>
        <v>0.0104939354626653</v>
      </c>
      <c r="L23" s="28" t="s">
        <v>32</v>
      </c>
    </row>
    <row r="24" customFormat="false" ht="15" hidden="false" customHeight="true" outlineLevel="0" collapsed="false">
      <c r="A24" s="1" t="s">
        <v>194</v>
      </c>
      <c r="B24" s="1" t="s">
        <v>195</v>
      </c>
      <c r="C24" s="1" t="s">
        <v>186</v>
      </c>
      <c r="D24" s="1" t="s">
        <v>187</v>
      </c>
      <c r="E24" s="1" t="s">
        <v>51</v>
      </c>
      <c r="F24" s="1" t="s">
        <v>59</v>
      </c>
      <c r="G24" s="1" t="s">
        <v>151</v>
      </c>
      <c r="H24" s="28" t="s">
        <v>125</v>
      </c>
      <c r="I24" s="29" t="n">
        <v>186958.36</v>
      </c>
      <c r="J24" s="30" t="n">
        <f aca="false">I24/$I$356</f>
        <v>0.00775895404265138</v>
      </c>
      <c r="L24" s="28" t="s">
        <v>32</v>
      </c>
    </row>
    <row r="25" customFormat="false" ht="15" hidden="false" customHeight="true" outlineLevel="0" collapsed="false">
      <c r="A25" s="1" t="s">
        <v>196</v>
      </c>
      <c r="B25" s="1" t="s">
        <v>197</v>
      </c>
      <c r="C25" s="1" t="s">
        <v>186</v>
      </c>
      <c r="D25" s="1" t="s">
        <v>187</v>
      </c>
      <c r="E25" s="1" t="s">
        <v>52</v>
      </c>
      <c r="F25" s="1" t="s">
        <v>59</v>
      </c>
      <c r="G25" s="1" t="s">
        <v>151</v>
      </c>
      <c r="H25" s="28" t="s">
        <v>125</v>
      </c>
      <c r="I25" s="29" t="n">
        <v>131878.71</v>
      </c>
      <c r="J25" s="30" t="n">
        <f aca="false">I25/$I$356</f>
        <v>0.00547309491853774</v>
      </c>
      <c r="L25" s="28" t="s">
        <v>32</v>
      </c>
    </row>
    <row r="26" customFormat="false" ht="15" hidden="false" customHeight="true" outlineLevel="0" collapsed="false">
      <c r="A26" s="1" t="s">
        <v>198</v>
      </c>
      <c r="B26" s="1" t="s">
        <v>199</v>
      </c>
      <c r="C26" s="1" t="s">
        <v>186</v>
      </c>
      <c r="D26" s="1" t="s">
        <v>187</v>
      </c>
      <c r="E26" s="1" t="s">
        <v>53</v>
      </c>
      <c r="F26" s="1" t="s">
        <v>59</v>
      </c>
      <c r="G26" s="1" t="s">
        <v>151</v>
      </c>
      <c r="H26" s="28" t="s">
        <v>125</v>
      </c>
      <c r="I26" s="29" t="n">
        <v>56833.4</v>
      </c>
      <c r="J26" s="30" t="n">
        <f aca="false">I26/$I$356</f>
        <v>0.002358641457315</v>
      </c>
      <c r="L26" s="28" t="s">
        <v>32</v>
      </c>
    </row>
    <row r="27" customFormat="false" ht="15" hidden="false" customHeight="true" outlineLevel="0" collapsed="false">
      <c r="A27" s="1" t="s">
        <v>200</v>
      </c>
      <c r="B27" s="1" t="s">
        <v>201</v>
      </c>
      <c r="C27" s="1" t="s">
        <v>186</v>
      </c>
      <c r="D27" s="1" t="s">
        <v>187</v>
      </c>
      <c r="E27" s="1" t="s">
        <v>54</v>
      </c>
      <c r="F27" s="1" t="s">
        <v>59</v>
      </c>
      <c r="G27" s="1" t="s">
        <v>151</v>
      </c>
      <c r="H27" s="28" t="s">
        <v>125</v>
      </c>
      <c r="I27" s="29" t="n">
        <v>160416.66</v>
      </c>
      <c r="J27" s="30" t="n">
        <f aca="false">I27/$I$356</f>
        <v>0.00665744764029612</v>
      </c>
      <c r="L27" s="28" t="s">
        <v>32</v>
      </c>
    </row>
    <row r="28" customFormat="false" ht="15" hidden="false" customHeight="true" outlineLevel="0" collapsed="false">
      <c r="A28" s="1" t="s">
        <v>202</v>
      </c>
      <c r="B28" s="1" t="s">
        <v>203</v>
      </c>
      <c r="C28" s="1" t="s">
        <v>186</v>
      </c>
      <c r="D28" s="1" t="s">
        <v>187</v>
      </c>
      <c r="E28" s="1" t="s">
        <v>55</v>
      </c>
      <c r="F28" s="1" t="s">
        <v>59</v>
      </c>
      <c r="G28" s="1" t="s">
        <v>151</v>
      </c>
      <c r="H28" s="28" t="s">
        <v>125</v>
      </c>
      <c r="I28" s="29" t="n">
        <v>160832.13</v>
      </c>
      <c r="J28" s="30" t="n">
        <f aca="false">I28/$I$356</f>
        <v>0.00667469004997547</v>
      </c>
      <c r="L28" s="28" t="s">
        <v>32</v>
      </c>
    </row>
    <row r="29" customFormat="false" ht="15" hidden="false" customHeight="true" outlineLevel="0" collapsed="false">
      <c r="A29" s="1" t="s">
        <v>204</v>
      </c>
      <c r="B29" s="1" t="s">
        <v>205</v>
      </c>
      <c r="C29" s="1" t="s">
        <v>204</v>
      </c>
      <c r="D29" s="1" t="s">
        <v>205</v>
      </c>
      <c r="E29" s="1" t="s">
        <v>150</v>
      </c>
      <c r="F29" s="1" t="s">
        <v>59</v>
      </c>
      <c r="G29" s="1" t="s">
        <v>151</v>
      </c>
      <c r="H29" s="28" t="s">
        <v>125</v>
      </c>
      <c r="I29" s="29" t="n">
        <v>51225.04</v>
      </c>
      <c r="J29" s="30" t="n">
        <f aca="false">I29/$I$356</f>
        <v>0.00212588905461611</v>
      </c>
      <c r="L29" s="28" t="s">
        <v>32</v>
      </c>
    </row>
    <row r="30" customFormat="false" ht="15" hidden="false" customHeight="true" outlineLevel="0" collapsed="false">
      <c r="A30" s="1" t="s">
        <v>206</v>
      </c>
      <c r="B30" s="1" t="s">
        <v>207</v>
      </c>
      <c r="C30" s="1" t="s">
        <v>204</v>
      </c>
      <c r="D30" s="1" t="s">
        <v>205</v>
      </c>
      <c r="E30" s="1" t="s">
        <v>48</v>
      </c>
      <c r="F30" s="1" t="s">
        <v>59</v>
      </c>
      <c r="G30" s="1" t="s">
        <v>151</v>
      </c>
      <c r="H30" s="28" t="s">
        <v>125</v>
      </c>
      <c r="I30" s="29" t="n">
        <v>24414.82</v>
      </c>
      <c r="J30" s="30" t="n">
        <f aca="false">I30/$I$356</f>
        <v>0.00101323881071489</v>
      </c>
      <c r="L30" s="28" t="s">
        <v>32</v>
      </c>
    </row>
    <row r="31" customFormat="false" ht="15" hidden="false" customHeight="true" outlineLevel="0" collapsed="false">
      <c r="A31" s="1" t="s">
        <v>208</v>
      </c>
      <c r="B31" s="1" t="s">
        <v>209</v>
      </c>
      <c r="C31" s="1" t="s">
        <v>204</v>
      </c>
      <c r="D31" s="1" t="s">
        <v>205</v>
      </c>
      <c r="E31" s="1" t="s">
        <v>49</v>
      </c>
      <c r="F31" s="1" t="s">
        <v>59</v>
      </c>
      <c r="G31" s="1" t="s">
        <v>151</v>
      </c>
      <c r="H31" s="28" t="s">
        <v>125</v>
      </c>
      <c r="I31" s="29" t="n">
        <v>42167.25</v>
      </c>
      <c r="J31" s="30" t="n">
        <f aca="false">I31/$I$356</f>
        <v>0.0017499819470763</v>
      </c>
      <c r="L31" s="28" t="s">
        <v>32</v>
      </c>
    </row>
    <row r="32" customFormat="false" ht="15" hidden="false" customHeight="true" outlineLevel="0" collapsed="false">
      <c r="A32" s="1" t="s">
        <v>210</v>
      </c>
      <c r="B32" s="1" t="s">
        <v>211</v>
      </c>
      <c r="C32" s="1" t="s">
        <v>204</v>
      </c>
      <c r="D32" s="1" t="s">
        <v>205</v>
      </c>
      <c r="E32" s="1" t="s">
        <v>50</v>
      </c>
      <c r="F32" s="1" t="s">
        <v>59</v>
      </c>
      <c r="G32" s="1" t="s">
        <v>151</v>
      </c>
      <c r="H32" s="28" t="s">
        <v>125</v>
      </c>
      <c r="I32" s="29" t="n">
        <v>8553.59</v>
      </c>
      <c r="J32" s="30" t="n">
        <f aca="false">I32/$I$356</f>
        <v>0.000354982316434967</v>
      </c>
      <c r="L32" s="28" t="s">
        <v>32</v>
      </c>
    </row>
    <row r="33" customFormat="false" ht="15" hidden="false" customHeight="true" outlineLevel="0" collapsed="false">
      <c r="A33" s="1" t="s">
        <v>212</v>
      </c>
      <c r="B33" s="1" t="s">
        <v>213</v>
      </c>
      <c r="C33" s="1" t="s">
        <v>204</v>
      </c>
      <c r="D33" s="1" t="s">
        <v>205</v>
      </c>
      <c r="E33" s="1" t="s">
        <v>51</v>
      </c>
      <c r="F33" s="1" t="s">
        <v>59</v>
      </c>
      <c r="G33" s="1" t="s">
        <v>151</v>
      </c>
      <c r="H33" s="28" t="s">
        <v>125</v>
      </c>
      <c r="I33" s="29" t="n">
        <v>21317.6</v>
      </c>
      <c r="J33" s="30" t="n">
        <f aca="false">I33/$I$356</f>
        <v>0.000884701163936318</v>
      </c>
      <c r="L33" s="28" t="s">
        <v>32</v>
      </c>
    </row>
    <row r="34" customFormat="false" ht="15" hidden="false" customHeight="true" outlineLevel="0" collapsed="false">
      <c r="A34" s="1" t="s">
        <v>214</v>
      </c>
      <c r="B34" s="1" t="s">
        <v>215</v>
      </c>
      <c r="C34" s="1" t="s">
        <v>204</v>
      </c>
      <c r="D34" s="1" t="s">
        <v>205</v>
      </c>
      <c r="E34" s="1" t="s">
        <v>52</v>
      </c>
      <c r="F34" s="1" t="s">
        <v>59</v>
      </c>
      <c r="G34" s="1" t="s">
        <v>151</v>
      </c>
      <c r="H34" s="28" t="s">
        <v>125</v>
      </c>
      <c r="I34" s="29" t="n">
        <v>12465.27</v>
      </c>
      <c r="J34" s="30" t="n">
        <f aca="false">I34/$I$356</f>
        <v>0.000517320846520268</v>
      </c>
      <c r="L34" s="28" t="s">
        <v>32</v>
      </c>
    </row>
    <row r="35" customFormat="false" ht="15" hidden="false" customHeight="true" outlineLevel="0" collapsed="false">
      <c r="A35" s="1" t="s">
        <v>216</v>
      </c>
      <c r="B35" s="1" t="s">
        <v>217</v>
      </c>
      <c r="C35" s="1" t="s">
        <v>204</v>
      </c>
      <c r="D35" s="1" t="s">
        <v>205</v>
      </c>
      <c r="E35" s="1" t="s">
        <v>53</v>
      </c>
      <c r="F35" s="1" t="s">
        <v>59</v>
      </c>
      <c r="G35" s="1" t="s">
        <v>151</v>
      </c>
      <c r="H35" s="28" t="s">
        <v>125</v>
      </c>
      <c r="I35" s="29" t="n">
        <v>5271.27</v>
      </c>
      <c r="J35" s="30" t="n">
        <f aca="false">I35/$I$356</f>
        <v>0.00021876283936384</v>
      </c>
      <c r="L35" s="28" t="s">
        <v>32</v>
      </c>
    </row>
    <row r="36" customFormat="false" ht="15" hidden="false" customHeight="true" outlineLevel="0" collapsed="false">
      <c r="A36" s="1" t="s">
        <v>218</v>
      </c>
      <c r="B36" s="1" t="s">
        <v>219</v>
      </c>
      <c r="C36" s="1" t="s">
        <v>204</v>
      </c>
      <c r="D36" s="1" t="s">
        <v>205</v>
      </c>
      <c r="E36" s="1" t="s">
        <v>54</v>
      </c>
      <c r="F36" s="1" t="s">
        <v>59</v>
      </c>
      <c r="G36" s="1" t="s">
        <v>151</v>
      </c>
      <c r="H36" s="28" t="s">
        <v>125</v>
      </c>
      <c r="I36" s="29" t="n">
        <v>25374.81</v>
      </c>
      <c r="J36" s="30" t="n">
        <f aca="false">I36/$I$356</f>
        <v>0.00105307933077189</v>
      </c>
      <c r="L36" s="28" t="s">
        <v>32</v>
      </c>
    </row>
    <row r="37" customFormat="false" ht="15" hidden="false" customHeight="true" outlineLevel="0" collapsed="false">
      <c r="A37" s="1" t="s">
        <v>220</v>
      </c>
      <c r="B37" s="1" t="s">
        <v>221</v>
      </c>
      <c r="C37" s="1" t="s">
        <v>204</v>
      </c>
      <c r="D37" s="1" t="s">
        <v>205</v>
      </c>
      <c r="E37" s="1" t="s">
        <v>55</v>
      </c>
      <c r="F37" s="1" t="s">
        <v>59</v>
      </c>
      <c r="G37" s="1" t="s">
        <v>151</v>
      </c>
      <c r="H37" s="28" t="s">
        <v>125</v>
      </c>
      <c r="I37" s="29" t="n">
        <v>17110.61</v>
      </c>
      <c r="J37" s="30" t="n">
        <f aca="false">I37/$I$356</f>
        <v>0.000710106981210849</v>
      </c>
      <c r="L37" s="28" t="s">
        <v>32</v>
      </c>
    </row>
    <row r="38" customFormat="false" ht="15" hidden="false" customHeight="true" outlineLevel="0" collapsed="false">
      <c r="A38" s="1" t="s">
        <v>222</v>
      </c>
      <c r="B38" s="1" t="s">
        <v>223</v>
      </c>
      <c r="C38" s="1" t="s">
        <v>222</v>
      </c>
      <c r="D38" s="1" t="s">
        <v>223</v>
      </c>
      <c r="E38" s="1" t="s">
        <v>150</v>
      </c>
      <c r="F38" s="1" t="s">
        <v>59</v>
      </c>
      <c r="G38" s="1" t="s">
        <v>151</v>
      </c>
      <c r="H38" s="28" t="s">
        <v>125</v>
      </c>
      <c r="I38" s="29" t="n">
        <v>305964.74</v>
      </c>
      <c r="J38" s="30" t="n">
        <f aca="false">I38/$I$356</f>
        <v>0.0126978347281811</v>
      </c>
      <c r="L38" s="28" t="s">
        <v>32</v>
      </c>
    </row>
    <row r="39" customFormat="false" ht="15" hidden="false" customHeight="true" outlineLevel="0" collapsed="false">
      <c r="A39" s="1" t="s">
        <v>224</v>
      </c>
      <c r="B39" s="1" t="s">
        <v>225</v>
      </c>
      <c r="C39" s="1" t="s">
        <v>224</v>
      </c>
      <c r="D39" s="1" t="s">
        <v>225</v>
      </c>
      <c r="E39" s="1" t="s">
        <v>150</v>
      </c>
      <c r="F39" s="1" t="s">
        <v>59</v>
      </c>
      <c r="G39" s="1" t="s">
        <v>151</v>
      </c>
      <c r="H39" s="28" t="s">
        <v>125</v>
      </c>
      <c r="I39" s="29" t="n">
        <v>17415.89</v>
      </c>
      <c r="J39" s="30" t="n">
        <f aca="false">I39/$I$356</f>
        <v>0.000722776398562074</v>
      </c>
      <c r="L39" s="28" t="s">
        <v>32</v>
      </c>
    </row>
    <row r="40" customFormat="false" ht="15" hidden="false" customHeight="true" outlineLevel="0" collapsed="false">
      <c r="A40" s="1" t="s">
        <v>226</v>
      </c>
      <c r="B40" s="1" t="s">
        <v>227</v>
      </c>
      <c r="C40" s="1" t="s">
        <v>226</v>
      </c>
      <c r="D40" s="1" t="s">
        <v>227</v>
      </c>
      <c r="E40" s="1" t="s">
        <v>150</v>
      </c>
      <c r="F40" s="1" t="s">
        <v>59</v>
      </c>
      <c r="G40" s="1" t="s">
        <v>151</v>
      </c>
      <c r="H40" s="28" t="s">
        <v>125</v>
      </c>
      <c r="I40" s="29" t="n">
        <v>493560.4</v>
      </c>
      <c r="J40" s="30" t="n">
        <f aca="false">I40/$I$356</f>
        <v>0.0204832373415804</v>
      </c>
      <c r="L40" s="28" t="s">
        <v>32</v>
      </c>
    </row>
    <row r="41" customFormat="false" ht="15" hidden="false" customHeight="true" outlineLevel="0" collapsed="false">
      <c r="A41" s="1" t="s">
        <v>228</v>
      </c>
      <c r="B41" s="1" t="s">
        <v>229</v>
      </c>
      <c r="C41" s="1" t="s">
        <v>228</v>
      </c>
      <c r="D41" s="1" t="s">
        <v>229</v>
      </c>
      <c r="E41" s="1" t="s">
        <v>150</v>
      </c>
      <c r="F41" s="1" t="s">
        <v>59</v>
      </c>
      <c r="G41" s="1" t="s">
        <v>151</v>
      </c>
      <c r="H41" s="28" t="s">
        <v>125</v>
      </c>
      <c r="I41" s="29" t="n">
        <v>50076.24</v>
      </c>
      <c r="J41" s="30" t="n">
        <f aca="false">I41/$I$356</f>
        <v>0.00207821273565291</v>
      </c>
      <c r="L41" s="28" t="s">
        <v>32</v>
      </c>
    </row>
    <row r="42" customFormat="false" ht="15" hidden="false" customHeight="true" outlineLevel="0" collapsed="false">
      <c r="A42" s="1" t="s">
        <v>230</v>
      </c>
      <c r="B42" s="1" t="s">
        <v>231</v>
      </c>
      <c r="C42" s="1" t="s">
        <v>230</v>
      </c>
      <c r="D42" s="1" t="s">
        <v>231</v>
      </c>
      <c r="E42" s="1" t="s">
        <v>150</v>
      </c>
      <c r="F42" s="1" t="s">
        <v>59</v>
      </c>
      <c r="G42" s="1" t="s">
        <v>151</v>
      </c>
      <c r="H42" s="28" t="s">
        <v>125</v>
      </c>
      <c r="I42" s="29" t="n">
        <v>-839155.9</v>
      </c>
      <c r="J42" s="30" t="n">
        <f aca="false">I42/$I$356</f>
        <v>-0.0348257872112258</v>
      </c>
      <c r="K42" s="1" t="s">
        <v>232</v>
      </c>
      <c r="L42" s="28" t="s">
        <v>32</v>
      </c>
    </row>
    <row r="43" customFormat="false" ht="15" hidden="false" customHeight="true" outlineLevel="0" collapsed="false">
      <c r="A43" s="1" t="s">
        <v>233</v>
      </c>
      <c r="B43" s="1" t="s">
        <v>234</v>
      </c>
      <c r="C43" s="1" t="s">
        <v>230</v>
      </c>
      <c r="D43" s="1" t="s">
        <v>231</v>
      </c>
      <c r="E43" s="1" t="s">
        <v>48</v>
      </c>
      <c r="F43" s="1" t="s">
        <v>59</v>
      </c>
      <c r="G43" s="1" t="s">
        <v>151</v>
      </c>
      <c r="H43" s="28" t="s">
        <v>125</v>
      </c>
      <c r="I43" s="29" t="n">
        <v>326545.32</v>
      </c>
      <c r="J43" s="30" t="n">
        <f aca="false">I43/$I$356</f>
        <v>0.0135519488442394</v>
      </c>
      <c r="L43" s="28" t="s">
        <v>32</v>
      </c>
    </row>
    <row r="44" customFormat="false" ht="15" hidden="false" customHeight="true" outlineLevel="0" collapsed="false">
      <c r="A44" s="1" t="s">
        <v>235</v>
      </c>
      <c r="B44" s="1" t="s">
        <v>236</v>
      </c>
      <c r="C44" s="1" t="s">
        <v>230</v>
      </c>
      <c r="D44" s="1" t="s">
        <v>231</v>
      </c>
      <c r="E44" s="1" t="s">
        <v>49</v>
      </c>
      <c r="F44" s="1" t="s">
        <v>59</v>
      </c>
      <c r="G44" s="1" t="s">
        <v>151</v>
      </c>
      <c r="H44" s="28" t="s">
        <v>125</v>
      </c>
      <c r="I44" s="29" t="n">
        <v>719526.53</v>
      </c>
      <c r="J44" s="30" t="n">
        <f aca="false">I44/$I$356</f>
        <v>0.0298610518338865</v>
      </c>
      <c r="L44" s="28" t="s">
        <v>32</v>
      </c>
    </row>
    <row r="45" customFormat="false" ht="15" hidden="false" customHeight="true" outlineLevel="0" collapsed="false">
      <c r="A45" s="1" t="s">
        <v>237</v>
      </c>
      <c r="B45" s="1" t="s">
        <v>238</v>
      </c>
      <c r="C45" s="1" t="s">
        <v>230</v>
      </c>
      <c r="D45" s="1" t="s">
        <v>231</v>
      </c>
      <c r="E45" s="1" t="s">
        <v>50</v>
      </c>
      <c r="F45" s="1" t="s">
        <v>59</v>
      </c>
      <c r="G45" s="1" t="s">
        <v>151</v>
      </c>
      <c r="H45" s="28" t="s">
        <v>125</v>
      </c>
      <c r="I45" s="29" t="n">
        <v>55104.99</v>
      </c>
      <c r="J45" s="30" t="n">
        <f aca="false">I45/$I$356</f>
        <v>0.00228691075879551</v>
      </c>
      <c r="L45" s="28" t="s">
        <v>32</v>
      </c>
    </row>
    <row r="46" customFormat="false" ht="15" hidden="false" customHeight="true" outlineLevel="0" collapsed="false">
      <c r="A46" s="1" t="s">
        <v>239</v>
      </c>
      <c r="B46" s="1" t="s">
        <v>240</v>
      </c>
      <c r="C46" s="1" t="s">
        <v>230</v>
      </c>
      <c r="D46" s="1" t="s">
        <v>231</v>
      </c>
      <c r="E46" s="1" t="s">
        <v>51</v>
      </c>
      <c r="F46" s="1" t="s">
        <v>59</v>
      </c>
      <c r="G46" s="1" t="s">
        <v>151</v>
      </c>
      <c r="H46" s="28" t="s">
        <v>125</v>
      </c>
      <c r="I46" s="29" t="n">
        <v>236708.65</v>
      </c>
      <c r="J46" s="30" t="n">
        <f aca="false">I46/$I$356</f>
        <v>0.00982363953581991</v>
      </c>
      <c r="L46" s="28" t="s">
        <v>32</v>
      </c>
    </row>
    <row r="47" customFormat="false" ht="15" hidden="false" customHeight="true" outlineLevel="0" collapsed="false">
      <c r="A47" s="1" t="s">
        <v>241</v>
      </c>
      <c r="B47" s="1" t="s">
        <v>242</v>
      </c>
      <c r="C47" s="1" t="s">
        <v>230</v>
      </c>
      <c r="D47" s="1" t="s">
        <v>231</v>
      </c>
      <c r="E47" s="1" t="s">
        <v>52</v>
      </c>
      <c r="F47" s="1" t="s">
        <v>59</v>
      </c>
      <c r="G47" s="1" t="s">
        <v>151</v>
      </c>
      <c r="H47" s="28" t="s">
        <v>125</v>
      </c>
      <c r="I47" s="29" t="n">
        <v>138770.61</v>
      </c>
      <c r="J47" s="30" t="n">
        <f aca="false">I47/$I$356</f>
        <v>0.00575911548144035</v>
      </c>
      <c r="L47" s="28" t="s">
        <v>32</v>
      </c>
    </row>
    <row r="48" customFormat="false" ht="15" hidden="false" customHeight="true" outlineLevel="0" collapsed="false">
      <c r="A48" s="1" t="s">
        <v>243</v>
      </c>
      <c r="B48" s="1" t="s">
        <v>244</v>
      </c>
      <c r="C48" s="1" t="s">
        <v>230</v>
      </c>
      <c r="D48" s="1" t="s">
        <v>231</v>
      </c>
      <c r="E48" s="1" t="s">
        <v>53</v>
      </c>
      <c r="F48" s="1" t="s">
        <v>59</v>
      </c>
      <c r="G48" s="1" t="s">
        <v>151</v>
      </c>
      <c r="H48" s="28" t="s">
        <v>125</v>
      </c>
      <c r="I48" s="29" t="n">
        <v>86536.32</v>
      </c>
      <c r="J48" s="30" t="n">
        <f aca="false">I48/$I$356</f>
        <v>0.00359134156878662</v>
      </c>
      <c r="L48" s="28" t="s">
        <v>32</v>
      </c>
    </row>
    <row r="49" customFormat="false" ht="15" hidden="false" customHeight="true" outlineLevel="0" collapsed="false">
      <c r="A49" s="1" t="s">
        <v>245</v>
      </c>
      <c r="B49" s="1" t="s">
        <v>246</v>
      </c>
      <c r="C49" s="1" t="s">
        <v>230</v>
      </c>
      <c r="D49" s="1" t="s">
        <v>231</v>
      </c>
      <c r="E49" s="1" t="s">
        <v>54</v>
      </c>
      <c r="F49" s="1" t="s">
        <v>59</v>
      </c>
      <c r="G49" s="1" t="s">
        <v>151</v>
      </c>
      <c r="H49" s="28" t="s">
        <v>125</v>
      </c>
      <c r="I49" s="29" t="n">
        <v>405487.11</v>
      </c>
      <c r="J49" s="30" t="n">
        <f aca="false">I49/$I$356</f>
        <v>0.0168281100207422</v>
      </c>
      <c r="L49" s="28" t="s">
        <v>32</v>
      </c>
    </row>
    <row r="50" customFormat="false" ht="15" hidden="false" customHeight="true" outlineLevel="0" collapsed="false">
      <c r="A50" s="1" t="s">
        <v>247</v>
      </c>
      <c r="B50" s="1" t="s">
        <v>248</v>
      </c>
      <c r="C50" s="1" t="s">
        <v>230</v>
      </c>
      <c r="D50" s="1" t="s">
        <v>231</v>
      </c>
      <c r="E50" s="1" t="s">
        <v>55</v>
      </c>
      <c r="F50" s="1" t="s">
        <v>59</v>
      </c>
      <c r="G50" s="1" t="s">
        <v>151</v>
      </c>
      <c r="H50" s="28" t="s">
        <v>125</v>
      </c>
      <c r="I50" s="29" t="n">
        <v>123266.26</v>
      </c>
      <c r="J50" s="30" t="n">
        <f aca="false">I50/$I$356</f>
        <v>0.00511566985477149</v>
      </c>
      <c r="L50" s="28" t="s">
        <v>32</v>
      </c>
    </row>
    <row r="51" customFormat="false" ht="15" hidden="false" customHeight="true" outlineLevel="0" collapsed="false">
      <c r="A51" s="1" t="s">
        <v>249</v>
      </c>
      <c r="B51" s="1" t="s">
        <v>250</v>
      </c>
      <c r="C51" s="1" t="s">
        <v>249</v>
      </c>
      <c r="D51" s="1" t="s">
        <v>250</v>
      </c>
      <c r="E51" s="1" t="s">
        <v>150</v>
      </c>
      <c r="F51" s="1" t="s">
        <v>59</v>
      </c>
      <c r="G51" s="1" t="s">
        <v>251</v>
      </c>
      <c r="H51" s="28" t="s">
        <v>40</v>
      </c>
      <c r="I51" s="29" t="n">
        <v>173877</v>
      </c>
      <c r="J51" s="30" t="n">
        <f aca="false">I51/$I$356</f>
        <v>0.00721606486104229</v>
      </c>
      <c r="L51" s="28" t="s">
        <v>40</v>
      </c>
    </row>
    <row r="52" customFormat="false" ht="15" hidden="false" customHeight="true" outlineLevel="0" collapsed="false">
      <c r="A52" s="1" t="s">
        <v>252</v>
      </c>
      <c r="B52" s="1" t="s">
        <v>253</v>
      </c>
      <c r="C52" s="1" t="s">
        <v>249</v>
      </c>
      <c r="D52" s="1" t="s">
        <v>250</v>
      </c>
      <c r="E52" s="1" t="s">
        <v>49</v>
      </c>
      <c r="F52" s="1" t="s">
        <v>59</v>
      </c>
      <c r="G52" s="1" t="s">
        <v>251</v>
      </c>
      <c r="H52" s="28" t="s">
        <v>40</v>
      </c>
      <c r="I52" s="29" t="n">
        <v>0</v>
      </c>
      <c r="J52" s="30" t="n">
        <f aca="false">I52/$I$356</f>
        <v>0</v>
      </c>
      <c r="L52" s="28" t="s">
        <v>40</v>
      </c>
    </row>
    <row r="53" customFormat="false" ht="15" hidden="false" customHeight="true" outlineLevel="0" collapsed="false">
      <c r="A53" s="1" t="s">
        <v>254</v>
      </c>
      <c r="B53" s="1" t="s">
        <v>255</v>
      </c>
      <c r="C53" s="1" t="s">
        <v>254</v>
      </c>
      <c r="D53" s="1" t="s">
        <v>255</v>
      </c>
      <c r="E53" s="1" t="s">
        <v>150</v>
      </c>
      <c r="F53" s="1" t="s">
        <v>59</v>
      </c>
      <c r="G53" s="1" t="s">
        <v>251</v>
      </c>
      <c r="H53" s="28" t="s">
        <v>40</v>
      </c>
      <c r="I53" s="29" t="n">
        <v>1236.72</v>
      </c>
      <c r="J53" s="30" t="n">
        <f aca="false">I53/$I$356</f>
        <v>5.13250845997356E-005</v>
      </c>
      <c r="L53" s="28" t="s">
        <v>40</v>
      </c>
    </row>
    <row r="54" customFormat="false" ht="15" hidden="false" customHeight="true" outlineLevel="0" collapsed="false">
      <c r="A54" s="1" t="s">
        <v>256</v>
      </c>
      <c r="B54" s="1" t="s">
        <v>257</v>
      </c>
      <c r="C54" s="1" t="s">
        <v>254</v>
      </c>
      <c r="D54" s="1" t="s">
        <v>255</v>
      </c>
      <c r="E54" s="1" t="s">
        <v>48</v>
      </c>
      <c r="F54" s="1" t="s">
        <v>59</v>
      </c>
      <c r="G54" s="1" t="s">
        <v>251</v>
      </c>
      <c r="H54" s="28" t="s">
        <v>40</v>
      </c>
      <c r="I54" s="29" t="n">
        <v>74934.38</v>
      </c>
      <c r="J54" s="30" t="n">
        <f aca="false">I54/$I$356</f>
        <v>0.00310984975817382</v>
      </c>
      <c r="L54" s="28" t="s">
        <v>40</v>
      </c>
    </row>
    <row r="55" customFormat="false" ht="15" hidden="false" customHeight="true" outlineLevel="0" collapsed="false">
      <c r="A55" s="1" t="s">
        <v>258</v>
      </c>
      <c r="B55" s="1" t="s">
        <v>259</v>
      </c>
      <c r="C55" s="1" t="s">
        <v>254</v>
      </c>
      <c r="D55" s="1" t="s">
        <v>255</v>
      </c>
      <c r="E55" s="1" t="s">
        <v>49</v>
      </c>
      <c r="F55" s="1" t="s">
        <v>59</v>
      </c>
      <c r="G55" s="1" t="s">
        <v>251</v>
      </c>
      <c r="H55" s="28" t="s">
        <v>40</v>
      </c>
      <c r="I55" s="29" t="n">
        <v>34581.57</v>
      </c>
      <c r="J55" s="30" t="n">
        <f aca="false">I55/$I$356</f>
        <v>0.00143516883841264</v>
      </c>
      <c r="L55" s="28" t="s">
        <v>40</v>
      </c>
    </row>
    <row r="56" customFormat="false" ht="15" hidden="false" customHeight="true" outlineLevel="0" collapsed="false">
      <c r="A56" s="1" t="s">
        <v>260</v>
      </c>
      <c r="B56" s="1" t="s">
        <v>261</v>
      </c>
      <c r="C56" s="1" t="s">
        <v>254</v>
      </c>
      <c r="D56" s="1" t="s">
        <v>255</v>
      </c>
      <c r="E56" s="1" t="s">
        <v>50</v>
      </c>
      <c r="F56" s="1" t="s">
        <v>59</v>
      </c>
      <c r="G56" s="1" t="s">
        <v>251</v>
      </c>
      <c r="H56" s="28" t="s">
        <v>40</v>
      </c>
      <c r="I56" s="29" t="n">
        <v>21533</v>
      </c>
      <c r="J56" s="30" t="n">
        <f aca="false">I56/$I$356</f>
        <v>0.000893640473741919</v>
      </c>
      <c r="L56" s="28" t="s">
        <v>40</v>
      </c>
    </row>
    <row r="57" customFormat="false" ht="15" hidden="false" customHeight="true" outlineLevel="0" collapsed="false">
      <c r="A57" s="1" t="s">
        <v>262</v>
      </c>
      <c r="B57" s="1" t="s">
        <v>263</v>
      </c>
      <c r="C57" s="1" t="s">
        <v>254</v>
      </c>
      <c r="D57" s="1" t="s">
        <v>255</v>
      </c>
      <c r="E57" s="1" t="s">
        <v>51</v>
      </c>
      <c r="F57" s="1" t="s">
        <v>59</v>
      </c>
      <c r="G57" s="1" t="s">
        <v>251</v>
      </c>
      <c r="H57" s="28" t="s">
        <v>40</v>
      </c>
      <c r="I57" s="29" t="n">
        <v>154918.28</v>
      </c>
      <c r="J57" s="30" t="n">
        <f aca="false">I57/$I$356</f>
        <v>0.00642925951472081</v>
      </c>
      <c r="L57" s="28" t="s">
        <v>40</v>
      </c>
    </row>
    <row r="58" customFormat="false" ht="15" hidden="false" customHeight="true" outlineLevel="0" collapsed="false">
      <c r="A58" s="1" t="s">
        <v>264</v>
      </c>
      <c r="B58" s="1" t="s">
        <v>265</v>
      </c>
      <c r="C58" s="1" t="s">
        <v>254</v>
      </c>
      <c r="D58" s="1" t="s">
        <v>255</v>
      </c>
      <c r="E58" s="1" t="s">
        <v>52</v>
      </c>
      <c r="F58" s="1" t="s">
        <v>59</v>
      </c>
      <c r="G58" s="1" t="s">
        <v>251</v>
      </c>
      <c r="H58" s="28" t="s">
        <v>40</v>
      </c>
      <c r="I58" s="29" t="n">
        <v>80153.5</v>
      </c>
      <c r="J58" s="30" t="n">
        <f aca="false">I58/$I$356</f>
        <v>0.00332644832174211</v>
      </c>
      <c r="L58" s="28" t="s">
        <v>40</v>
      </c>
    </row>
    <row r="59" customFormat="false" ht="15" hidden="false" customHeight="true" outlineLevel="0" collapsed="false">
      <c r="A59" s="1" t="s">
        <v>266</v>
      </c>
      <c r="B59" s="1" t="s">
        <v>267</v>
      </c>
      <c r="C59" s="1" t="s">
        <v>254</v>
      </c>
      <c r="D59" s="1" t="s">
        <v>255</v>
      </c>
      <c r="E59" s="1" t="s">
        <v>53</v>
      </c>
      <c r="F59" s="1" t="s">
        <v>59</v>
      </c>
      <c r="G59" s="1" t="s">
        <v>251</v>
      </c>
      <c r="H59" s="28" t="s">
        <v>40</v>
      </c>
      <c r="I59" s="29" t="n">
        <v>96921.88</v>
      </c>
      <c r="J59" s="30" t="n">
        <f aca="false">I59/$I$356</f>
        <v>0.00402235242461141</v>
      </c>
      <c r="L59" s="28" t="s">
        <v>40</v>
      </c>
    </row>
    <row r="60" customFormat="false" ht="15" hidden="false" customHeight="true" outlineLevel="0" collapsed="false">
      <c r="A60" s="1" t="s">
        <v>268</v>
      </c>
      <c r="B60" s="1" t="s">
        <v>269</v>
      </c>
      <c r="C60" s="1" t="s">
        <v>254</v>
      </c>
      <c r="D60" s="1" t="s">
        <v>255</v>
      </c>
      <c r="E60" s="1" t="s">
        <v>54</v>
      </c>
      <c r="F60" s="1" t="s">
        <v>59</v>
      </c>
      <c r="G60" s="1" t="s">
        <v>251</v>
      </c>
      <c r="H60" s="28" t="s">
        <v>40</v>
      </c>
      <c r="I60" s="29" t="n">
        <v>19672.19</v>
      </c>
      <c r="J60" s="30" t="n">
        <f aca="false">I60/$I$356</f>
        <v>0.000816415046261136</v>
      </c>
      <c r="L60" s="28" t="s">
        <v>40</v>
      </c>
    </row>
    <row r="61" customFormat="false" ht="15" hidden="false" customHeight="true" outlineLevel="0" collapsed="false">
      <c r="A61" s="1" t="s">
        <v>270</v>
      </c>
      <c r="B61" s="1" t="s">
        <v>271</v>
      </c>
      <c r="C61" s="1" t="s">
        <v>254</v>
      </c>
      <c r="D61" s="1" t="s">
        <v>255</v>
      </c>
      <c r="E61" s="1" t="s">
        <v>55</v>
      </c>
      <c r="F61" s="1" t="s">
        <v>59</v>
      </c>
      <c r="G61" s="1" t="s">
        <v>251</v>
      </c>
      <c r="H61" s="28" t="s">
        <v>40</v>
      </c>
      <c r="I61" s="29" t="n">
        <v>13487.19</v>
      </c>
      <c r="J61" s="30" t="n">
        <f aca="false">I61/$I$356</f>
        <v>0.000559731521898819</v>
      </c>
      <c r="L61" s="28" t="s">
        <v>40</v>
      </c>
    </row>
    <row r="62" customFormat="false" ht="15" hidden="false" customHeight="true" outlineLevel="0" collapsed="false">
      <c r="A62" s="1" t="s">
        <v>272</v>
      </c>
      <c r="B62" s="1" t="s">
        <v>273</v>
      </c>
      <c r="C62" s="1" t="s">
        <v>272</v>
      </c>
      <c r="D62" s="1" t="s">
        <v>273</v>
      </c>
      <c r="E62" s="1" t="s">
        <v>150</v>
      </c>
      <c r="F62" s="1" t="s">
        <v>59</v>
      </c>
      <c r="G62" s="1" t="s">
        <v>251</v>
      </c>
      <c r="H62" s="28" t="s">
        <v>40</v>
      </c>
      <c r="I62" s="29" t="n">
        <v>0</v>
      </c>
      <c r="J62" s="30" t="n">
        <f aca="false">I62/$I$356</f>
        <v>0</v>
      </c>
      <c r="L62" s="28" t="s">
        <v>40</v>
      </c>
    </row>
    <row r="63" customFormat="false" ht="15" hidden="false" customHeight="true" outlineLevel="0" collapsed="false">
      <c r="A63" s="1" t="s">
        <v>274</v>
      </c>
      <c r="B63" s="1" t="s">
        <v>275</v>
      </c>
      <c r="C63" s="1" t="s">
        <v>272</v>
      </c>
      <c r="D63" s="1" t="s">
        <v>273</v>
      </c>
      <c r="E63" s="1" t="s">
        <v>48</v>
      </c>
      <c r="F63" s="1" t="s">
        <v>59</v>
      </c>
      <c r="G63" s="1" t="s">
        <v>251</v>
      </c>
      <c r="H63" s="28" t="s">
        <v>40</v>
      </c>
      <c r="I63" s="29" t="n">
        <v>0</v>
      </c>
      <c r="J63" s="30" t="n">
        <f aca="false">I63/$I$356</f>
        <v>0</v>
      </c>
      <c r="L63" s="28" t="s">
        <v>40</v>
      </c>
    </row>
    <row r="64" customFormat="false" ht="15" hidden="false" customHeight="true" outlineLevel="0" collapsed="false">
      <c r="A64" s="1" t="s">
        <v>276</v>
      </c>
      <c r="B64" s="1" t="s">
        <v>277</v>
      </c>
      <c r="C64" s="1" t="s">
        <v>272</v>
      </c>
      <c r="D64" s="1" t="s">
        <v>273</v>
      </c>
      <c r="E64" s="1" t="s">
        <v>49</v>
      </c>
      <c r="F64" s="1" t="s">
        <v>59</v>
      </c>
      <c r="G64" s="1" t="s">
        <v>251</v>
      </c>
      <c r="H64" s="28" t="s">
        <v>40</v>
      </c>
      <c r="I64" s="29" t="n">
        <v>867.85</v>
      </c>
      <c r="J64" s="30" t="n">
        <f aca="false">I64/$I$356</f>
        <v>3.60166203100787E-005</v>
      </c>
      <c r="L64" s="28" t="s">
        <v>40</v>
      </c>
    </row>
    <row r="65" customFormat="false" ht="15" hidden="false" customHeight="true" outlineLevel="0" collapsed="false">
      <c r="A65" s="1" t="s">
        <v>278</v>
      </c>
      <c r="B65" s="1" t="s">
        <v>279</v>
      </c>
      <c r="C65" s="1" t="s">
        <v>272</v>
      </c>
      <c r="D65" s="1" t="s">
        <v>273</v>
      </c>
      <c r="E65" s="1" t="s">
        <v>50</v>
      </c>
      <c r="F65" s="1" t="s">
        <v>59</v>
      </c>
      <c r="G65" s="1" t="s">
        <v>251</v>
      </c>
      <c r="H65" s="28" t="s">
        <v>40</v>
      </c>
      <c r="I65" s="29" t="n">
        <v>0</v>
      </c>
      <c r="J65" s="30" t="n">
        <f aca="false">I65/$I$356</f>
        <v>0</v>
      </c>
      <c r="L65" s="28" t="s">
        <v>40</v>
      </c>
    </row>
    <row r="66" customFormat="false" ht="15" hidden="false" customHeight="true" outlineLevel="0" collapsed="false">
      <c r="A66" s="1" t="s">
        <v>280</v>
      </c>
      <c r="B66" s="1" t="s">
        <v>281</v>
      </c>
      <c r="C66" s="1" t="s">
        <v>272</v>
      </c>
      <c r="D66" s="1" t="s">
        <v>273</v>
      </c>
      <c r="E66" s="1" t="s">
        <v>51</v>
      </c>
      <c r="F66" s="1" t="s">
        <v>59</v>
      </c>
      <c r="G66" s="1" t="s">
        <v>251</v>
      </c>
      <c r="H66" s="28" t="s">
        <v>40</v>
      </c>
      <c r="I66" s="29" t="n">
        <v>4516.68</v>
      </c>
      <c r="J66" s="30" t="n">
        <f aca="false">I66/$I$356</f>
        <v>0.000187446619372157</v>
      </c>
      <c r="L66" s="28" t="s">
        <v>40</v>
      </c>
    </row>
    <row r="67" customFormat="false" ht="15" hidden="false" customHeight="true" outlineLevel="0" collapsed="false">
      <c r="A67" s="1" t="s">
        <v>282</v>
      </c>
      <c r="B67" s="1" t="s">
        <v>283</v>
      </c>
      <c r="C67" s="1" t="s">
        <v>272</v>
      </c>
      <c r="D67" s="1" t="s">
        <v>273</v>
      </c>
      <c r="E67" s="1" t="s">
        <v>52</v>
      </c>
      <c r="F67" s="1" t="s">
        <v>59</v>
      </c>
      <c r="G67" s="1" t="s">
        <v>251</v>
      </c>
      <c r="H67" s="28" t="s">
        <v>40</v>
      </c>
      <c r="I67" s="29" t="n">
        <v>11563.03</v>
      </c>
      <c r="J67" s="30" t="n">
        <f aca="false">I67/$I$356</f>
        <v>0.000479877007713371</v>
      </c>
      <c r="L67" s="28" t="s">
        <v>40</v>
      </c>
    </row>
    <row r="68" customFormat="false" ht="15" hidden="false" customHeight="true" outlineLevel="0" collapsed="false">
      <c r="A68" s="1" t="s">
        <v>284</v>
      </c>
      <c r="B68" s="1" t="s">
        <v>285</v>
      </c>
      <c r="C68" s="1" t="s">
        <v>272</v>
      </c>
      <c r="D68" s="1" t="s">
        <v>273</v>
      </c>
      <c r="E68" s="1" t="s">
        <v>53</v>
      </c>
      <c r="F68" s="1" t="s">
        <v>59</v>
      </c>
      <c r="G68" s="1" t="s">
        <v>251</v>
      </c>
      <c r="H68" s="28" t="s">
        <v>40</v>
      </c>
      <c r="I68" s="29" t="n">
        <v>4804.67</v>
      </c>
      <c r="J68" s="30" t="n">
        <f aca="false">I68/$I$356</f>
        <v>0.00019939848488244</v>
      </c>
      <c r="L68" s="28" t="s">
        <v>40</v>
      </c>
    </row>
    <row r="69" customFormat="false" ht="15" hidden="false" customHeight="true" outlineLevel="0" collapsed="false">
      <c r="A69" s="1" t="s">
        <v>286</v>
      </c>
      <c r="B69" s="1" t="s">
        <v>287</v>
      </c>
      <c r="C69" s="1" t="s">
        <v>272</v>
      </c>
      <c r="D69" s="1" t="s">
        <v>273</v>
      </c>
      <c r="E69" s="1" t="s">
        <v>54</v>
      </c>
      <c r="F69" s="1" t="s">
        <v>59</v>
      </c>
      <c r="G69" s="1" t="s">
        <v>251</v>
      </c>
      <c r="H69" s="28" t="s">
        <v>40</v>
      </c>
      <c r="I69" s="29" t="n">
        <v>92.4</v>
      </c>
      <c r="J69" s="30" t="n">
        <f aca="false">I69/$I$356</f>
        <v>3.8346900001743E-006</v>
      </c>
      <c r="L69" s="28" t="s">
        <v>40</v>
      </c>
    </row>
    <row r="70" customFormat="false" ht="15" hidden="false" customHeight="true" outlineLevel="0" collapsed="false">
      <c r="A70" s="1" t="s">
        <v>288</v>
      </c>
      <c r="B70" s="1" t="s">
        <v>289</v>
      </c>
      <c r="C70" s="1" t="s">
        <v>272</v>
      </c>
      <c r="D70" s="1" t="s">
        <v>273</v>
      </c>
      <c r="E70" s="1" t="s">
        <v>55</v>
      </c>
      <c r="F70" s="1" t="s">
        <v>59</v>
      </c>
      <c r="G70" s="1" t="s">
        <v>251</v>
      </c>
      <c r="H70" s="28" t="s">
        <v>40</v>
      </c>
      <c r="I70" s="29" t="n">
        <v>0</v>
      </c>
      <c r="J70" s="30" t="n">
        <f aca="false">I70/$I$356</f>
        <v>0</v>
      </c>
      <c r="L70" s="28" t="s">
        <v>40</v>
      </c>
    </row>
    <row r="71" customFormat="false" ht="15" hidden="false" customHeight="true" outlineLevel="0" collapsed="false">
      <c r="A71" s="1" t="s">
        <v>290</v>
      </c>
      <c r="B71" s="1" t="s">
        <v>291</v>
      </c>
      <c r="C71" s="1" t="s">
        <v>290</v>
      </c>
      <c r="D71" s="1" t="s">
        <v>291</v>
      </c>
      <c r="E71" s="1" t="s">
        <v>150</v>
      </c>
      <c r="F71" s="1" t="s">
        <v>59</v>
      </c>
      <c r="G71" s="1" t="s">
        <v>291</v>
      </c>
      <c r="H71" s="28" t="s">
        <v>130</v>
      </c>
      <c r="I71" s="29" t="n">
        <v>6213.83</v>
      </c>
      <c r="J71" s="30" t="n">
        <f aca="false">I71/$I$356</f>
        <v>0.00025787999744354</v>
      </c>
      <c r="L71" s="28" t="s">
        <v>41</v>
      </c>
    </row>
    <row r="72" customFormat="false" ht="15" hidden="false" customHeight="true" outlineLevel="0" collapsed="false">
      <c r="A72" s="1" t="s">
        <v>292</v>
      </c>
      <c r="B72" s="1" t="s">
        <v>293</v>
      </c>
      <c r="C72" s="1" t="s">
        <v>292</v>
      </c>
      <c r="D72" s="1" t="s">
        <v>293</v>
      </c>
      <c r="E72" s="1" t="s">
        <v>150</v>
      </c>
      <c r="F72" s="1" t="s">
        <v>59</v>
      </c>
      <c r="G72" s="1" t="s">
        <v>294</v>
      </c>
      <c r="H72" s="28" t="s">
        <v>125</v>
      </c>
      <c r="I72" s="29" t="n">
        <v>44240.07</v>
      </c>
      <c r="J72" s="30" t="n">
        <f aca="false">I72/$I$356</f>
        <v>0.00183600599606073</v>
      </c>
      <c r="K72" s="1" t="s">
        <v>295</v>
      </c>
      <c r="L72" s="28" t="s">
        <v>32</v>
      </c>
    </row>
    <row r="73" customFormat="false" ht="15" hidden="false" customHeight="true" outlineLevel="0" collapsed="false">
      <c r="A73" s="1" t="s">
        <v>296</v>
      </c>
      <c r="B73" s="1" t="s">
        <v>297</v>
      </c>
      <c r="C73" s="1" t="s">
        <v>292</v>
      </c>
      <c r="D73" s="1" t="s">
        <v>293</v>
      </c>
      <c r="E73" s="1" t="s">
        <v>48</v>
      </c>
      <c r="F73" s="1" t="s">
        <v>59</v>
      </c>
      <c r="G73" s="1" t="s">
        <v>294</v>
      </c>
      <c r="H73" s="28" t="s">
        <v>125</v>
      </c>
      <c r="I73" s="29" t="n">
        <v>33478</v>
      </c>
      <c r="J73" s="30" t="n">
        <f aca="false">I73/$I$356</f>
        <v>0.00138936960850471</v>
      </c>
      <c r="L73" s="28" t="s">
        <v>32</v>
      </c>
    </row>
    <row r="74" customFormat="false" ht="15" hidden="false" customHeight="true" outlineLevel="0" collapsed="false">
      <c r="A74" s="1" t="s">
        <v>298</v>
      </c>
      <c r="B74" s="1" t="s">
        <v>299</v>
      </c>
      <c r="C74" s="1" t="s">
        <v>292</v>
      </c>
      <c r="D74" s="1" t="s">
        <v>293</v>
      </c>
      <c r="E74" s="1" t="s">
        <v>49</v>
      </c>
      <c r="F74" s="1" t="s">
        <v>59</v>
      </c>
      <c r="G74" s="1" t="s">
        <v>294</v>
      </c>
      <c r="H74" s="28" t="s">
        <v>125</v>
      </c>
      <c r="I74" s="29" t="n">
        <v>39144.95</v>
      </c>
      <c r="J74" s="30" t="n">
        <f aca="false">I74/$I$356</f>
        <v>0.0016245535532719</v>
      </c>
      <c r="L74" s="28" t="s">
        <v>32</v>
      </c>
    </row>
    <row r="75" customFormat="false" ht="15" hidden="false" customHeight="true" outlineLevel="0" collapsed="false">
      <c r="A75" s="1" t="s">
        <v>300</v>
      </c>
      <c r="B75" s="1" t="s">
        <v>301</v>
      </c>
      <c r="C75" s="1" t="s">
        <v>292</v>
      </c>
      <c r="D75" s="1" t="s">
        <v>293</v>
      </c>
      <c r="E75" s="1" t="s">
        <v>50</v>
      </c>
      <c r="F75" s="1" t="s">
        <v>59</v>
      </c>
      <c r="G75" s="1" t="s">
        <v>294</v>
      </c>
      <c r="H75" s="28" t="s">
        <v>125</v>
      </c>
      <c r="I75" s="29" t="n">
        <v>4373.19</v>
      </c>
      <c r="J75" s="30" t="n">
        <f aca="false">I75/$I$356</f>
        <v>0.000181491644608899</v>
      </c>
      <c r="L75" s="28" t="s">
        <v>32</v>
      </c>
    </row>
    <row r="76" customFormat="false" ht="15" hidden="false" customHeight="true" outlineLevel="0" collapsed="false">
      <c r="A76" s="1" t="s">
        <v>302</v>
      </c>
      <c r="B76" s="1" t="s">
        <v>303</v>
      </c>
      <c r="C76" s="1" t="s">
        <v>292</v>
      </c>
      <c r="D76" s="1" t="s">
        <v>293</v>
      </c>
      <c r="E76" s="1" t="s">
        <v>51</v>
      </c>
      <c r="F76" s="1" t="s">
        <v>59</v>
      </c>
      <c r="G76" s="1" t="s">
        <v>294</v>
      </c>
      <c r="H76" s="28" t="s">
        <v>125</v>
      </c>
      <c r="I76" s="29" t="n">
        <v>29654.72</v>
      </c>
      <c r="J76" s="30" t="n">
        <f aca="false">I76/$I$356</f>
        <v>0.00123069976452347</v>
      </c>
      <c r="L76" s="28" t="s">
        <v>32</v>
      </c>
    </row>
    <row r="77" customFormat="false" ht="15" hidden="false" customHeight="true" outlineLevel="0" collapsed="false">
      <c r="A77" s="1" t="s">
        <v>304</v>
      </c>
      <c r="B77" s="1" t="s">
        <v>305</v>
      </c>
      <c r="C77" s="1" t="s">
        <v>292</v>
      </c>
      <c r="D77" s="1" t="s">
        <v>293</v>
      </c>
      <c r="E77" s="1" t="s">
        <v>52</v>
      </c>
      <c r="F77" s="1" t="s">
        <v>59</v>
      </c>
      <c r="G77" s="1" t="s">
        <v>294</v>
      </c>
      <c r="H77" s="28" t="s">
        <v>125</v>
      </c>
      <c r="I77" s="29" t="n">
        <v>10524.99</v>
      </c>
      <c r="J77" s="30" t="n">
        <f aca="false">I77/$I$356</f>
        <v>0.000436797336633491</v>
      </c>
      <c r="L77" s="28" t="s">
        <v>32</v>
      </c>
    </row>
    <row r="78" customFormat="false" ht="15" hidden="false" customHeight="true" outlineLevel="0" collapsed="false">
      <c r="A78" s="1" t="s">
        <v>306</v>
      </c>
      <c r="B78" s="1" t="s">
        <v>307</v>
      </c>
      <c r="C78" s="1" t="s">
        <v>292</v>
      </c>
      <c r="D78" s="1" t="s">
        <v>293</v>
      </c>
      <c r="E78" s="1" t="s">
        <v>53</v>
      </c>
      <c r="F78" s="1" t="s">
        <v>59</v>
      </c>
      <c r="G78" s="1" t="s">
        <v>294</v>
      </c>
      <c r="H78" s="28" t="s">
        <v>125</v>
      </c>
      <c r="I78" s="29" t="n">
        <v>4946.19</v>
      </c>
      <c r="J78" s="30" t="n">
        <f aca="false">I78/$I$356</f>
        <v>0.000205271702726863</v>
      </c>
      <c r="L78" s="28" t="s">
        <v>32</v>
      </c>
    </row>
    <row r="79" customFormat="false" ht="15" hidden="false" customHeight="true" outlineLevel="0" collapsed="false">
      <c r="A79" s="1" t="s">
        <v>308</v>
      </c>
      <c r="B79" s="1" t="s">
        <v>309</v>
      </c>
      <c r="C79" s="1" t="s">
        <v>292</v>
      </c>
      <c r="D79" s="1" t="s">
        <v>293</v>
      </c>
      <c r="E79" s="1" t="s">
        <v>54</v>
      </c>
      <c r="F79" s="1" t="s">
        <v>59</v>
      </c>
      <c r="G79" s="1" t="s">
        <v>294</v>
      </c>
      <c r="H79" s="28" t="s">
        <v>125</v>
      </c>
      <c r="I79" s="29" t="n">
        <v>31864.37</v>
      </c>
      <c r="J79" s="30" t="n">
        <f aca="false">I79/$I$356</f>
        <v>0.00132240239178414</v>
      </c>
      <c r="L79" s="28" t="s">
        <v>32</v>
      </c>
    </row>
    <row r="80" customFormat="false" ht="15" hidden="false" customHeight="true" outlineLevel="0" collapsed="false">
      <c r="A80" s="1" t="s">
        <v>310</v>
      </c>
      <c r="B80" s="1" t="s">
        <v>311</v>
      </c>
      <c r="C80" s="1" t="s">
        <v>292</v>
      </c>
      <c r="D80" s="1" t="s">
        <v>293</v>
      </c>
      <c r="E80" s="1" t="s">
        <v>55</v>
      </c>
      <c r="F80" s="1" t="s">
        <v>59</v>
      </c>
      <c r="G80" s="1" t="s">
        <v>294</v>
      </c>
      <c r="H80" s="28" t="s">
        <v>125</v>
      </c>
      <c r="I80" s="29" t="n">
        <v>8407.67</v>
      </c>
      <c r="J80" s="30" t="n">
        <f aca="false">I80/$I$356</f>
        <v>0.000348926494304821</v>
      </c>
      <c r="L80" s="28" t="s">
        <v>32</v>
      </c>
    </row>
    <row r="81" customFormat="false" ht="15" hidden="false" customHeight="true" outlineLevel="0" collapsed="false">
      <c r="A81" s="1" t="s">
        <v>312</v>
      </c>
      <c r="B81" s="1" t="s">
        <v>313</v>
      </c>
      <c r="C81" s="1" t="s">
        <v>312</v>
      </c>
      <c r="D81" s="1" t="s">
        <v>313</v>
      </c>
      <c r="E81" s="1" t="s">
        <v>150</v>
      </c>
      <c r="F81" s="1" t="s">
        <v>59</v>
      </c>
      <c r="G81" s="1" t="s">
        <v>314</v>
      </c>
      <c r="H81" s="28" t="s">
        <v>130</v>
      </c>
      <c r="I81" s="29" t="n">
        <v>10380.67</v>
      </c>
      <c r="J81" s="30" t="n">
        <f aca="false">I81/$I$356</f>
        <v>0.00043080791606179</v>
      </c>
      <c r="K81" s="1" t="s">
        <v>315</v>
      </c>
      <c r="L81" s="28" t="s">
        <v>39</v>
      </c>
    </row>
    <row r="82" customFormat="false" ht="15" hidden="false" customHeight="true" outlineLevel="0" collapsed="false">
      <c r="A82" s="1" t="s">
        <v>316</v>
      </c>
      <c r="B82" s="1" t="s">
        <v>317</v>
      </c>
      <c r="C82" s="1" t="s">
        <v>316</v>
      </c>
      <c r="D82" s="1" t="s">
        <v>317</v>
      </c>
      <c r="E82" s="1" t="s">
        <v>150</v>
      </c>
      <c r="F82" s="1" t="s">
        <v>59</v>
      </c>
      <c r="G82" s="1" t="s">
        <v>314</v>
      </c>
      <c r="H82" s="28" t="s">
        <v>130</v>
      </c>
      <c r="I82" s="29" t="n">
        <v>-34042.24</v>
      </c>
      <c r="J82" s="30" t="n">
        <f aca="false">I82/$I$356</f>
        <v>-0.00141278611809019</v>
      </c>
      <c r="K82" s="1" t="s">
        <v>318</v>
      </c>
      <c r="L82" s="28" t="s">
        <v>39</v>
      </c>
    </row>
    <row r="83" customFormat="false" ht="15" hidden="false" customHeight="true" outlineLevel="0" collapsed="false">
      <c r="A83" s="1" t="s">
        <v>319</v>
      </c>
      <c r="B83" s="1" t="s">
        <v>320</v>
      </c>
      <c r="C83" s="1" t="s">
        <v>316</v>
      </c>
      <c r="D83" s="1" t="s">
        <v>317</v>
      </c>
      <c r="E83" s="1" t="s">
        <v>48</v>
      </c>
      <c r="F83" s="1" t="s">
        <v>59</v>
      </c>
      <c r="G83" s="1" t="s">
        <v>314</v>
      </c>
      <c r="H83" s="28" t="s">
        <v>130</v>
      </c>
      <c r="I83" s="29" t="n">
        <v>6391.32</v>
      </c>
      <c r="J83" s="30" t="n">
        <f aca="false">I83/$I$356</f>
        <v>0.000265246005323745</v>
      </c>
      <c r="L83" s="28" t="s">
        <v>39</v>
      </c>
    </row>
    <row r="84" customFormat="false" ht="15" hidden="false" customHeight="true" outlineLevel="0" collapsed="false">
      <c r="A84" s="1" t="s">
        <v>321</v>
      </c>
      <c r="B84" s="1" t="s">
        <v>322</v>
      </c>
      <c r="C84" s="1" t="s">
        <v>316</v>
      </c>
      <c r="D84" s="1" t="s">
        <v>317</v>
      </c>
      <c r="E84" s="1" t="s">
        <v>49</v>
      </c>
      <c r="F84" s="1" t="s">
        <v>59</v>
      </c>
      <c r="G84" s="1" t="s">
        <v>314</v>
      </c>
      <c r="H84" s="28" t="s">
        <v>130</v>
      </c>
      <c r="I84" s="29" t="n">
        <v>16435.61</v>
      </c>
      <c r="J84" s="30" t="n">
        <f aca="false">I84/$I$356</f>
        <v>0.000682093823742043</v>
      </c>
      <c r="L84" s="28" t="s">
        <v>39</v>
      </c>
    </row>
    <row r="85" customFormat="false" ht="15" hidden="false" customHeight="true" outlineLevel="0" collapsed="false">
      <c r="A85" s="1" t="s">
        <v>323</v>
      </c>
      <c r="B85" s="1" t="s">
        <v>324</v>
      </c>
      <c r="C85" s="1" t="s">
        <v>316</v>
      </c>
      <c r="D85" s="1" t="s">
        <v>317</v>
      </c>
      <c r="E85" s="1" t="s">
        <v>50</v>
      </c>
      <c r="F85" s="1" t="s">
        <v>59</v>
      </c>
      <c r="G85" s="1" t="s">
        <v>314</v>
      </c>
      <c r="H85" s="28" t="s">
        <v>130</v>
      </c>
      <c r="I85" s="29" t="n">
        <v>4576.32</v>
      </c>
      <c r="J85" s="30" t="n">
        <f aca="false">I85/$I$356</f>
        <v>0.000189921737463178</v>
      </c>
      <c r="L85" s="28" t="s">
        <v>39</v>
      </c>
    </row>
    <row r="86" customFormat="false" ht="15" hidden="false" customHeight="true" outlineLevel="0" collapsed="false">
      <c r="A86" s="1" t="s">
        <v>325</v>
      </c>
      <c r="B86" s="1" t="s">
        <v>326</v>
      </c>
      <c r="C86" s="1" t="s">
        <v>316</v>
      </c>
      <c r="D86" s="1" t="s">
        <v>317</v>
      </c>
      <c r="E86" s="1" t="s">
        <v>51</v>
      </c>
      <c r="F86" s="1" t="s">
        <v>59</v>
      </c>
      <c r="G86" s="1" t="s">
        <v>314</v>
      </c>
      <c r="H86" s="28" t="s">
        <v>130</v>
      </c>
      <c r="I86" s="29" t="n">
        <v>14118.62</v>
      </c>
      <c r="J86" s="30" t="n">
        <f aca="false">I86/$I$356</f>
        <v>0.000585936481929231</v>
      </c>
      <c r="L86" s="28" t="s">
        <v>39</v>
      </c>
    </row>
    <row r="87" customFormat="false" ht="15" hidden="false" customHeight="true" outlineLevel="0" collapsed="false">
      <c r="A87" s="1" t="s">
        <v>327</v>
      </c>
      <c r="B87" s="1" t="s">
        <v>328</v>
      </c>
      <c r="C87" s="1" t="s">
        <v>316</v>
      </c>
      <c r="D87" s="1" t="s">
        <v>317</v>
      </c>
      <c r="E87" s="1" t="s">
        <v>52</v>
      </c>
      <c r="F87" s="1" t="s">
        <v>59</v>
      </c>
      <c r="G87" s="1" t="s">
        <v>314</v>
      </c>
      <c r="H87" s="28" t="s">
        <v>130</v>
      </c>
      <c r="I87" s="29" t="n">
        <v>9287.27</v>
      </c>
      <c r="J87" s="30" t="n">
        <f aca="false">I87/$I$356</f>
        <v>0.000385430751059727</v>
      </c>
      <c r="L87" s="28" t="s">
        <v>39</v>
      </c>
    </row>
    <row r="88" customFormat="false" ht="15" hidden="false" customHeight="true" outlineLevel="0" collapsed="false">
      <c r="A88" s="1" t="s">
        <v>329</v>
      </c>
      <c r="B88" s="1" t="s">
        <v>330</v>
      </c>
      <c r="C88" s="1" t="s">
        <v>316</v>
      </c>
      <c r="D88" s="1" t="s">
        <v>317</v>
      </c>
      <c r="E88" s="1" t="s">
        <v>53</v>
      </c>
      <c r="F88" s="1" t="s">
        <v>59</v>
      </c>
      <c r="G88" s="1" t="s">
        <v>314</v>
      </c>
      <c r="H88" s="28" t="s">
        <v>130</v>
      </c>
      <c r="I88" s="29" t="n">
        <v>10502.76</v>
      </c>
      <c r="J88" s="30" t="n">
        <f aca="false">I88/$I$356</f>
        <v>0.000435874769980852</v>
      </c>
      <c r="L88" s="28" t="s">
        <v>39</v>
      </c>
    </row>
    <row r="89" customFormat="false" ht="15" hidden="false" customHeight="true" outlineLevel="0" collapsed="false">
      <c r="A89" s="1" t="s">
        <v>331</v>
      </c>
      <c r="B89" s="1" t="s">
        <v>332</v>
      </c>
      <c r="C89" s="1" t="s">
        <v>316</v>
      </c>
      <c r="D89" s="1" t="s">
        <v>317</v>
      </c>
      <c r="E89" s="1" t="s">
        <v>54</v>
      </c>
      <c r="F89" s="1" t="s">
        <v>59</v>
      </c>
      <c r="G89" s="1" t="s">
        <v>314</v>
      </c>
      <c r="H89" s="28" t="s">
        <v>130</v>
      </c>
      <c r="I89" s="29" t="n">
        <v>15344.09</v>
      </c>
      <c r="J89" s="30" t="n">
        <f aca="false">I89/$I$356</f>
        <v>0.000636794680571153</v>
      </c>
      <c r="L89" s="28" t="s">
        <v>39</v>
      </c>
    </row>
    <row r="90" customFormat="false" ht="15" hidden="false" customHeight="true" outlineLevel="0" collapsed="false">
      <c r="A90" s="1" t="s">
        <v>333</v>
      </c>
      <c r="B90" s="1" t="s">
        <v>334</v>
      </c>
      <c r="C90" s="1" t="s">
        <v>316</v>
      </c>
      <c r="D90" s="1" t="s">
        <v>317</v>
      </c>
      <c r="E90" s="1" t="s">
        <v>55</v>
      </c>
      <c r="F90" s="1" t="s">
        <v>59</v>
      </c>
      <c r="G90" s="1" t="s">
        <v>314</v>
      </c>
      <c r="H90" s="28" t="s">
        <v>130</v>
      </c>
      <c r="I90" s="29" t="n">
        <v>5238</v>
      </c>
      <c r="J90" s="30" t="n">
        <f aca="false">I90/$I$356</f>
        <v>0.000217382101957933</v>
      </c>
      <c r="L90" s="28" t="s">
        <v>39</v>
      </c>
    </row>
    <row r="91" customFormat="false" ht="15" hidden="false" customHeight="true" outlineLevel="0" collapsed="false">
      <c r="A91" s="1" t="s">
        <v>335</v>
      </c>
      <c r="B91" s="1" t="s">
        <v>336</v>
      </c>
      <c r="C91" s="1" t="s">
        <v>335</v>
      </c>
      <c r="D91" s="1" t="s">
        <v>336</v>
      </c>
      <c r="E91" s="1" t="s">
        <v>150</v>
      </c>
      <c r="F91" s="1" t="s">
        <v>59</v>
      </c>
      <c r="G91" s="1" t="s">
        <v>314</v>
      </c>
      <c r="H91" s="28" t="s">
        <v>130</v>
      </c>
      <c r="I91" s="29" t="n">
        <v>43577.24</v>
      </c>
      <c r="J91" s="30" t="n">
        <f aca="false">I91/$I$356</f>
        <v>0.00180849790544584</v>
      </c>
      <c r="L91" s="28" t="s">
        <v>39</v>
      </c>
    </row>
    <row r="92" customFormat="false" ht="15" hidden="false" customHeight="true" outlineLevel="0" collapsed="false">
      <c r="A92" s="1" t="s">
        <v>337</v>
      </c>
      <c r="B92" s="1" t="s">
        <v>338</v>
      </c>
      <c r="C92" s="1" t="s">
        <v>335</v>
      </c>
      <c r="D92" s="1" t="s">
        <v>336</v>
      </c>
      <c r="E92" s="1" t="s">
        <v>48</v>
      </c>
      <c r="F92" s="1" t="s">
        <v>59</v>
      </c>
      <c r="G92" s="1" t="s">
        <v>314</v>
      </c>
      <c r="H92" s="28" t="s">
        <v>130</v>
      </c>
      <c r="I92" s="29" t="n">
        <v>28467.02</v>
      </c>
      <c r="J92" s="30" t="n">
        <f aca="false">I92/$I$356</f>
        <v>0.00118140905767058</v>
      </c>
      <c r="L92" s="28" t="s">
        <v>39</v>
      </c>
    </row>
    <row r="93" customFormat="false" ht="15" hidden="false" customHeight="true" outlineLevel="0" collapsed="false">
      <c r="A93" s="1" t="s">
        <v>339</v>
      </c>
      <c r="B93" s="1" t="s">
        <v>340</v>
      </c>
      <c r="C93" s="1" t="s">
        <v>335</v>
      </c>
      <c r="D93" s="1" t="s">
        <v>336</v>
      </c>
      <c r="E93" s="1" t="s">
        <v>49</v>
      </c>
      <c r="F93" s="1" t="s">
        <v>59</v>
      </c>
      <c r="G93" s="1" t="s">
        <v>314</v>
      </c>
      <c r="H93" s="28" t="s">
        <v>130</v>
      </c>
      <c r="I93" s="29" t="n">
        <v>47846.88</v>
      </c>
      <c r="J93" s="30" t="n">
        <f aca="false">I93/$I$356</f>
        <v>0.00198569212419416</v>
      </c>
      <c r="L93" s="28" t="s">
        <v>39</v>
      </c>
    </row>
    <row r="94" customFormat="false" ht="15" hidden="false" customHeight="true" outlineLevel="0" collapsed="false">
      <c r="A94" s="1" t="s">
        <v>341</v>
      </c>
      <c r="B94" s="1" t="s">
        <v>342</v>
      </c>
      <c r="C94" s="1" t="s">
        <v>335</v>
      </c>
      <c r="D94" s="1" t="s">
        <v>336</v>
      </c>
      <c r="E94" s="1" t="s">
        <v>50</v>
      </c>
      <c r="F94" s="1" t="s">
        <v>59</v>
      </c>
      <c r="G94" s="1" t="s">
        <v>314</v>
      </c>
      <c r="H94" s="28" t="s">
        <v>130</v>
      </c>
      <c r="I94" s="29" t="n">
        <v>24042.25</v>
      </c>
      <c r="J94" s="30" t="n">
        <f aca="false">I94/$I$356</f>
        <v>0.000997776792821328</v>
      </c>
      <c r="L94" s="28" t="s">
        <v>39</v>
      </c>
    </row>
    <row r="95" customFormat="false" ht="15" hidden="false" customHeight="true" outlineLevel="0" collapsed="false">
      <c r="A95" s="1" t="s">
        <v>343</v>
      </c>
      <c r="B95" s="1" t="s">
        <v>344</v>
      </c>
      <c r="C95" s="1" t="s">
        <v>335</v>
      </c>
      <c r="D95" s="1" t="s">
        <v>336</v>
      </c>
      <c r="E95" s="1" t="s">
        <v>51</v>
      </c>
      <c r="F95" s="1" t="s">
        <v>59</v>
      </c>
      <c r="G95" s="1" t="s">
        <v>314</v>
      </c>
      <c r="H95" s="28" t="s">
        <v>130</v>
      </c>
      <c r="I95" s="29" t="n">
        <v>57275.12</v>
      </c>
      <c r="J95" s="30" t="n">
        <f aca="false">I95/$I$356</f>
        <v>0.00237697326756259</v>
      </c>
      <c r="L95" s="28" t="s">
        <v>39</v>
      </c>
    </row>
    <row r="96" customFormat="false" ht="15" hidden="false" customHeight="true" outlineLevel="0" collapsed="false">
      <c r="A96" s="1" t="s">
        <v>345</v>
      </c>
      <c r="B96" s="1" t="s">
        <v>346</v>
      </c>
      <c r="C96" s="1" t="s">
        <v>335</v>
      </c>
      <c r="D96" s="1" t="s">
        <v>336</v>
      </c>
      <c r="E96" s="1" t="s">
        <v>52</v>
      </c>
      <c r="F96" s="1" t="s">
        <v>59</v>
      </c>
      <c r="G96" s="1" t="s">
        <v>314</v>
      </c>
      <c r="H96" s="28" t="s">
        <v>130</v>
      </c>
      <c r="I96" s="29" t="n">
        <v>33573.08</v>
      </c>
      <c r="J96" s="30" t="n">
        <f aca="false">I96/$I$356</f>
        <v>0.00139331552111528</v>
      </c>
      <c r="L96" s="28" t="s">
        <v>39</v>
      </c>
    </row>
    <row r="97" customFormat="false" ht="15" hidden="false" customHeight="true" outlineLevel="0" collapsed="false">
      <c r="A97" s="1" t="s">
        <v>347</v>
      </c>
      <c r="B97" s="1" t="s">
        <v>348</v>
      </c>
      <c r="C97" s="1" t="s">
        <v>335</v>
      </c>
      <c r="D97" s="1" t="s">
        <v>336</v>
      </c>
      <c r="E97" s="1" t="s">
        <v>53</v>
      </c>
      <c r="F97" s="1" t="s">
        <v>59</v>
      </c>
      <c r="G97" s="1" t="s">
        <v>314</v>
      </c>
      <c r="H97" s="28" t="s">
        <v>130</v>
      </c>
      <c r="I97" s="29" t="n">
        <v>40631.77</v>
      </c>
      <c r="J97" s="30" t="n">
        <f aca="false">I97/$I$356</f>
        <v>0.001686258031476</v>
      </c>
      <c r="L97" s="28" t="s">
        <v>39</v>
      </c>
    </row>
    <row r="98" customFormat="false" ht="15" hidden="false" customHeight="true" outlineLevel="0" collapsed="false">
      <c r="A98" s="1" t="s">
        <v>349</v>
      </c>
      <c r="B98" s="1" t="s">
        <v>350</v>
      </c>
      <c r="C98" s="1" t="s">
        <v>335</v>
      </c>
      <c r="D98" s="1" t="s">
        <v>336</v>
      </c>
      <c r="E98" s="1" t="s">
        <v>54</v>
      </c>
      <c r="F98" s="1" t="s">
        <v>59</v>
      </c>
      <c r="G98" s="1" t="s">
        <v>314</v>
      </c>
      <c r="H98" s="28" t="s">
        <v>130</v>
      </c>
      <c r="I98" s="29" t="n">
        <v>43808.52</v>
      </c>
      <c r="J98" s="30" t="n">
        <f aca="false">I98/$I$356</f>
        <v>0.001818096250719</v>
      </c>
      <c r="L98" s="28" t="s">
        <v>39</v>
      </c>
    </row>
    <row r="99" customFormat="false" ht="15" hidden="false" customHeight="true" outlineLevel="0" collapsed="false">
      <c r="A99" s="1" t="s">
        <v>351</v>
      </c>
      <c r="B99" s="1" t="s">
        <v>352</v>
      </c>
      <c r="C99" s="1" t="s">
        <v>335</v>
      </c>
      <c r="D99" s="1" t="s">
        <v>336</v>
      </c>
      <c r="E99" s="1" t="s">
        <v>55</v>
      </c>
      <c r="F99" s="1" t="s">
        <v>59</v>
      </c>
      <c r="G99" s="1" t="s">
        <v>314</v>
      </c>
      <c r="H99" s="28" t="s">
        <v>130</v>
      </c>
      <c r="I99" s="29" t="n">
        <v>23869.72</v>
      </c>
      <c r="J99" s="30" t="n">
        <f aca="false">I99/$I$356</f>
        <v>0.000990616629772301</v>
      </c>
      <c r="L99" s="28" t="s">
        <v>39</v>
      </c>
    </row>
    <row r="100" customFormat="false" ht="15" hidden="false" customHeight="true" outlineLevel="0" collapsed="false">
      <c r="A100" s="1" t="s">
        <v>353</v>
      </c>
      <c r="B100" s="1" t="s">
        <v>354</v>
      </c>
      <c r="C100" s="1" t="s">
        <v>353</v>
      </c>
      <c r="D100" s="1" t="s">
        <v>354</v>
      </c>
      <c r="E100" s="1" t="s">
        <v>150</v>
      </c>
      <c r="F100" s="1" t="s">
        <v>59</v>
      </c>
      <c r="G100" s="1" t="s">
        <v>355</v>
      </c>
      <c r="H100" s="28" t="s">
        <v>130</v>
      </c>
      <c r="I100" s="29" t="n">
        <v>36333.24</v>
      </c>
      <c r="J100" s="30" t="n">
        <f aca="false">I100/$I$356</f>
        <v>0.00150786484958802</v>
      </c>
      <c r="L100" s="28" t="s">
        <v>37</v>
      </c>
    </row>
    <row r="101" customFormat="false" ht="15" hidden="false" customHeight="true" outlineLevel="0" collapsed="false">
      <c r="A101" s="1" t="s">
        <v>356</v>
      </c>
      <c r="B101" s="1" t="s">
        <v>357</v>
      </c>
      <c r="C101" s="1" t="s">
        <v>353</v>
      </c>
      <c r="D101" s="1" t="s">
        <v>354</v>
      </c>
      <c r="E101" s="1" t="s">
        <v>48</v>
      </c>
      <c r="F101" s="1" t="s">
        <v>59</v>
      </c>
      <c r="G101" s="1" t="s">
        <v>355</v>
      </c>
      <c r="H101" s="28" t="s">
        <v>130</v>
      </c>
      <c r="I101" s="29" t="n">
        <v>6525</v>
      </c>
      <c r="J101" s="30" t="n">
        <f aca="false">I101/$I$356</f>
        <v>0.000270793855531789</v>
      </c>
      <c r="L101" s="28" t="s">
        <v>37</v>
      </c>
    </row>
    <row r="102" customFormat="false" ht="15" hidden="false" customHeight="true" outlineLevel="0" collapsed="false">
      <c r="A102" s="1" t="s">
        <v>358</v>
      </c>
      <c r="B102" s="1" t="s">
        <v>359</v>
      </c>
      <c r="C102" s="1" t="s">
        <v>353</v>
      </c>
      <c r="D102" s="1" t="s">
        <v>354</v>
      </c>
      <c r="E102" s="1" t="s">
        <v>49</v>
      </c>
      <c r="F102" s="1" t="s">
        <v>59</v>
      </c>
      <c r="G102" s="1" t="s">
        <v>355</v>
      </c>
      <c r="H102" s="28" t="s">
        <v>130</v>
      </c>
      <c r="I102" s="29" t="n">
        <v>6250.45</v>
      </c>
      <c r="J102" s="30" t="n">
        <f aca="false">I102/$I$356</f>
        <v>0.00025939976311244</v>
      </c>
      <c r="L102" s="28" t="s">
        <v>37</v>
      </c>
    </row>
    <row r="103" customFormat="false" ht="15" hidden="false" customHeight="true" outlineLevel="0" collapsed="false">
      <c r="A103" s="1" t="s">
        <v>360</v>
      </c>
      <c r="B103" s="1" t="s">
        <v>361</v>
      </c>
      <c r="C103" s="1" t="s">
        <v>353</v>
      </c>
      <c r="D103" s="1" t="s">
        <v>354</v>
      </c>
      <c r="E103" s="1" t="s">
        <v>50</v>
      </c>
      <c r="F103" s="1" t="s">
        <v>59</v>
      </c>
      <c r="G103" s="1" t="s">
        <v>355</v>
      </c>
      <c r="H103" s="28" t="s">
        <v>130</v>
      </c>
      <c r="I103" s="29" t="n">
        <v>2550</v>
      </c>
      <c r="J103" s="30" t="n">
        <f aca="false">I103/$I$356</f>
        <v>0.000105827483771044</v>
      </c>
      <c r="L103" s="28" t="s">
        <v>37</v>
      </c>
    </row>
    <row r="104" customFormat="false" ht="15" hidden="false" customHeight="true" outlineLevel="0" collapsed="false">
      <c r="A104" s="1" t="s">
        <v>362</v>
      </c>
      <c r="B104" s="1" t="s">
        <v>363</v>
      </c>
      <c r="C104" s="1" t="s">
        <v>353</v>
      </c>
      <c r="D104" s="1" t="s">
        <v>354</v>
      </c>
      <c r="E104" s="1" t="s">
        <v>51</v>
      </c>
      <c r="F104" s="1" t="s">
        <v>59</v>
      </c>
      <c r="G104" s="1" t="s">
        <v>355</v>
      </c>
      <c r="H104" s="28" t="s">
        <v>130</v>
      </c>
      <c r="I104" s="29" t="n">
        <v>6075</v>
      </c>
      <c r="J104" s="30" t="n">
        <f aca="false">I104/$I$356</f>
        <v>0.000252118417219252</v>
      </c>
      <c r="L104" s="28" t="s">
        <v>37</v>
      </c>
    </row>
    <row r="105" customFormat="false" ht="15" hidden="false" customHeight="true" outlineLevel="0" collapsed="false">
      <c r="A105" s="1" t="s">
        <v>364</v>
      </c>
      <c r="B105" s="1" t="s">
        <v>365</v>
      </c>
      <c r="C105" s="1" t="s">
        <v>353</v>
      </c>
      <c r="D105" s="1" t="s">
        <v>354</v>
      </c>
      <c r="E105" s="1" t="s">
        <v>52</v>
      </c>
      <c r="F105" s="1" t="s">
        <v>59</v>
      </c>
      <c r="G105" s="1" t="s">
        <v>355</v>
      </c>
      <c r="H105" s="28" t="s">
        <v>130</v>
      </c>
      <c r="I105" s="29" t="n">
        <v>3871.16</v>
      </c>
      <c r="J105" s="30" t="n">
        <f aca="false">I105/$I$356</f>
        <v>0.000160656910617692</v>
      </c>
      <c r="L105" s="28" t="s">
        <v>37</v>
      </c>
    </row>
    <row r="106" customFormat="false" ht="15" hidden="false" customHeight="true" outlineLevel="0" collapsed="false">
      <c r="A106" s="1" t="s">
        <v>366</v>
      </c>
      <c r="B106" s="1" t="s">
        <v>367</v>
      </c>
      <c r="C106" s="1" t="s">
        <v>353</v>
      </c>
      <c r="D106" s="1" t="s">
        <v>354</v>
      </c>
      <c r="E106" s="1" t="s">
        <v>53</v>
      </c>
      <c r="F106" s="1" t="s">
        <v>59</v>
      </c>
      <c r="G106" s="1" t="s">
        <v>355</v>
      </c>
      <c r="H106" s="28" t="s">
        <v>130</v>
      </c>
      <c r="I106" s="29" t="n">
        <v>3350</v>
      </c>
      <c r="J106" s="30" t="n">
        <f aca="false">I106/$I$356</f>
        <v>0.000139028262993332</v>
      </c>
      <c r="L106" s="28" t="s">
        <v>37</v>
      </c>
    </row>
    <row r="107" customFormat="false" ht="15" hidden="false" customHeight="true" outlineLevel="0" collapsed="false">
      <c r="A107" s="1" t="s">
        <v>368</v>
      </c>
      <c r="B107" s="1" t="s">
        <v>369</v>
      </c>
      <c r="C107" s="1" t="s">
        <v>353</v>
      </c>
      <c r="D107" s="1" t="s">
        <v>354</v>
      </c>
      <c r="E107" s="1" t="s">
        <v>54</v>
      </c>
      <c r="F107" s="1" t="s">
        <v>59</v>
      </c>
      <c r="G107" s="1" t="s">
        <v>355</v>
      </c>
      <c r="H107" s="28" t="s">
        <v>130</v>
      </c>
      <c r="I107" s="29" t="n">
        <v>5300</v>
      </c>
      <c r="J107" s="30" t="n">
        <f aca="false">I107/$I$356</f>
        <v>0.00021995516234766</v>
      </c>
      <c r="L107" s="28" t="s">
        <v>37</v>
      </c>
    </row>
    <row r="108" customFormat="false" ht="15" hidden="false" customHeight="true" outlineLevel="0" collapsed="false">
      <c r="A108" s="1" t="s">
        <v>370</v>
      </c>
      <c r="B108" s="1" t="s">
        <v>371</v>
      </c>
      <c r="C108" s="1" t="s">
        <v>353</v>
      </c>
      <c r="D108" s="1" t="s">
        <v>354</v>
      </c>
      <c r="E108" s="1" t="s">
        <v>55</v>
      </c>
      <c r="F108" s="1" t="s">
        <v>59</v>
      </c>
      <c r="G108" s="1" t="s">
        <v>355</v>
      </c>
      <c r="H108" s="28" t="s">
        <v>130</v>
      </c>
      <c r="I108" s="29" t="n">
        <v>2600</v>
      </c>
      <c r="J108" s="30" t="n">
        <f aca="false">I108/$I$356</f>
        <v>0.000107902532472437</v>
      </c>
      <c r="L108" s="28" t="s">
        <v>37</v>
      </c>
    </row>
    <row r="109" customFormat="false" ht="15" hidden="false" customHeight="true" outlineLevel="0" collapsed="false">
      <c r="A109" s="1" t="s">
        <v>372</v>
      </c>
      <c r="B109" s="1" t="s">
        <v>373</v>
      </c>
      <c r="C109" s="1" t="s">
        <v>372</v>
      </c>
      <c r="D109" s="1" t="s">
        <v>373</v>
      </c>
      <c r="E109" s="1" t="s">
        <v>150</v>
      </c>
      <c r="F109" s="1" t="s">
        <v>59</v>
      </c>
      <c r="G109" s="1" t="s">
        <v>374</v>
      </c>
      <c r="H109" s="28" t="s">
        <v>130</v>
      </c>
      <c r="I109" s="29" t="n">
        <v>397.66</v>
      </c>
      <c r="J109" s="30" t="n">
        <f aca="false">I109/$I$356</f>
        <v>1.6503277331919E-005</v>
      </c>
      <c r="L109" s="28" t="s">
        <v>41</v>
      </c>
    </row>
    <row r="110" customFormat="false" ht="15" hidden="false" customHeight="true" outlineLevel="0" collapsed="false">
      <c r="A110" s="1" t="s">
        <v>375</v>
      </c>
      <c r="B110" s="1" t="s">
        <v>376</v>
      </c>
      <c r="C110" s="1" t="s">
        <v>372</v>
      </c>
      <c r="D110" s="1" t="s">
        <v>373</v>
      </c>
      <c r="E110" s="1" t="s">
        <v>48</v>
      </c>
      <c r="F110" s="1" t="s">
        <v>59</v>
      </c>
      <c r="G110" s="1" t="s">
        <v>374</v>
      </c>
      <c r="H110" s="28" t="s">
        <v>130</v>
      </c>
      <c r="I110" s="29" t="n">
        <v>1603.59</v>
      </c>
      <c r="J110" s="30" t="n">
        <f aca="false">I110/$I$356</f>
        <v>6.65505469413367E-005</v>
      </c>
      <c r="L110" s="28" t="s">
        <v>41</v>
      </c>
    </row>
    <row r="111" customFormat="false" ht="15" hidden="false" customHeight="true" outlineLevel="0" collapsed="false">
      <c r="A111" s="1" t="s">
        <v>377</v>
      </c>
      <c r="B111" s="1" t="s">
        <v>378</v>
      </c>
      <c r="C111" s="1" t="s">
        <v>372</v>
      </c>
      <c r="D111" s="1" t="s">
        <v>373</v>
      </c>
      <c r="E111" s="1" t="s">
        <v>49</v>
      </c>
      <c r="F111" s="1" t="s">
        <v>59</v>
      </c>
      <c r="G111" s="1" t="s">
        <v>374</v>
      </c>
      <c r="H111" s="28" t="s">
        <v>130</v>
      </c>
      <c r="I111" s="29" t="n">
        <v>3685.74</v>
      </c>
      <c r="J111" s="30" t="n">
        <f aca="false">I111/$I$356</f>
        <v>0.000152961800013446</v>
      </c>
      <c r="L111" s="28" t="s">
        <v>41</v>
      </c>
    </row>
    <row r="112" customFormat="false" ht="15" hidden="false" customHeight="true" outlineLevel="0" collapsed="false">
      <c r="A112" s="1" t="s">
        <v>379</v>
      </c>
      <c r="B112" s="1" t="s">
        <v>380</v>
      </c>
      <c r="C112" s="1" t="s">
        <v>372</v>
      </c>
      <c r="D112" s="1" t="s">
        <v>373</v>
      </c>
      <c r="E112" s="1" t="s">
        <v>50</v>
      </c>
      <c r="F112" s="1" t="s">
        <v>59</v>
      </c>
      <c r="G112" s="1" t="s">
        <v>374</v>
      </c>
      <c r="H112" s="28" t="s">
        <v>130</v>
      </c>
      <c r="I112" s="29" t="n">
        <v>1289.45</v>
      </c>
      <c r="J112" s="30" t="n">
        <f aca="false">I112/$I$356</f>
        <v>5.35134309602246E-005</v>
      </c>
      <c r="L112" s="28" t="s">
        <v>41</v>
      </c>
    </row>
    <row r="113" customFormat="false" ht="15" hidden="false" customHeight="true" outlineLevel="0" collapsed="false">
      <c r="A113" s="1" t="s">
        <v>381</v>
      </c>
      <c r="B113" s="1" t="s">
        <v>382</v>
      </c>
      <c r="C113" s="1" t="s">
        <v>372</v>
      </c>
      <c r="D113" s="1" t="s">
        <v>373</v>
      </c>
      <c r="E113" s="1" t="s">
        <v>51</v>
      </c>
      <c r="F113" s="1" t="s">
        <v>59</v>
      </c>
      <c r="G113" s="1" t="s">
        <v>374</v>
      </c>
      <c r="H113" s="28" t="s">
        <v>130</v>
      </c>
      <c r="I113" s="29" t="n">
        <v>7361.12</v>
      </c>
      <c r="J113" s="30" t="n">
        <f aca="false">I113/$I$356</f>
        <v>0.000305493649935964</v>
      </c>
      <c r="L113" s="28" t="s">
        <v>41</v>
      </c>
    </row>
    <row r="114" customFormat="false" ht="15" hidden="false" customHeight="true" outlineLevel="0" collapsed="false">
      <c r="A114" s="1" t="s">
        <v>383</v>
      </c>
      <c r="B114" s="1" t="s">
        <v>384</v>
      </c>
      <c r="C114" s="1" t="s">
        <v>372</v>
      </c>
      <c r="D114" s="1" t="s">
        <v>373</v>
      </c>
      <c r="E114" s="1" t="s">
        <v>52</v>
      </c>
      <c r="F114" s="1" t="s">
        <v>59</v>
      </c>
      <c r="G114" s="1" t="s">
        <v>374</v>
      </c>
      <c r="H114" s="28" t="s">
        <v>130</v>
      </c>
      <c r="I114" s="29" t="n">
        <v>803.79</v>
      </c>
      <c r="J114" s="30" t="n">
        <f aca="false">I114/$I$356</f>
        <v>3.33580679138539E-005</v>
      </c>
      <c r="L114" s="28" t="s">
        <v>41</v>
      </c>
    </row>
    <row r="115" customFormat="false" ht="15" hidden="false" customHeight="true" outlineLevel="0" collapsed="false">
      <c r="A115" s="1" t="s">
        <v>385</v>
      </c>
      <c r="B115" s="1" t="s">
        <v>386</v>
      </c>
      <c r="C115" s="1" t="s">
        <v>372</v>
      </c>
      <c r="D115" s="1" t="s">
        <v>373</v>
      </c>
      <c r="E115" s="1" t="s">
        <v>53</v>
      </c>
      <c r="F115" s="1" t="s">
        <v>59</v>
      </c>
      <c r="G115" s="1" t="s">
        <v>374</v>
      </c>
      <c r="H115" s="28" t="s">
        <v>130</v>
      </c>
      <c r="I115" s="29" t="n">
        <v>3777.91</v>
      </c>
      <c r="J115" s="30" t="n">
        <f aca="false">I115/$I$356</f>
        <v>0.000156786944789594</v>
      </c>
      <c r="L115" s="28" t="s">
        <v>41</v>
      </c>
    </row>
    <row r="116" customFormat="false" ht="15" hidden="false" customHeight="true" outlineLevel="0" collapsed="false">
      <c r="A116" s="1" t="s">
        <v>387</v>
      </c>
      <c r="B116" s="1" t="s">
        <v>388</v>
      </c>
      <c r="C116" s="1" t="s">
        <v>372</v>
      </c>
      <c r="D116" s="1" t="s">
        <v>373</v>
      </c>
      <c r="E116" s="1" t="s">
        <v>54</v>
      </c>
      <c r="F116" s="1" t="s">
        <v>59</v>
      </c>
      <c r="G116" s="1" t="s">
        <v>374</v>
      </c>
      <c r="H116" s="28" t="s">
        <v>130</v>
      </c>
      <c r="I116" s="29" t="n">
        <v>647.17</v>
      </c>
      <c r="J116" s="30" t="n">
        <f aca="false">I116/$I$356</f>
        <v>2.68581853616104E-005</v>
      </c>
      <c r="L116" s="28" t="s">
        <v>41</v>
      </c>
    </row>
    <row r="117" customFormat="false" ht="15" hidden="false" customHeight="true" outlineLevel="0" collapsed="false">
      <c r="A117" s="1" t="s">
        <v>389</v>
      </c>
      <c r="B117" s="1" t="s">
        <v>390</v>
      </c>
      <c r="C117" s="1" t="s">
        <v>372</v>
      </c>
      <c r="D117" s="1" t="s">
        <v>373</v>
      </c>
      <c r="E117" s="1" t="s">
        <v>55</v>
      </c>
      <c r="F117" s="1" t="s">
        <v>59</v>
      </c>
      <c r="G117" s="1" t="s">
        <v>374</v>
      </c>
      <c r="H117" s="28" t="s">
        <v>130</v>
      </c>
      <c r="I117" s="29" t="n">
        <v>1660.28</v>
      </c>
      <c r="J117" s="30" t="n">
        <f aca="false">I117/$I$356</f>
        <v>6.89032371589761E-005</v>
      </c>
      <c r="L117" s="28" t="s">
        <v>41</v>
      </c>
    </row>
    <row r="118" customFormat="false" ht="15" hidden="false" customHeight="true" outlineLevel="0" collapsed="false">
      <c r="A118" s="1" t="s">
        <v>391</v>
      </c>
      <c r="B118" s="1" t="s">
        <v>392</v>
      </c>
      <c r="C118" s="1" t="s">
        <v>391</v>
      </c>
      <c r="D118" s="1" t="s">
        <v>392</v>
      </c>
      <c r="E118" s="1" t="s">
        <v>150</v>
      </c>
      <c r="F118" s="1" t="s">
        <v>59</v>
      </c>
      <c r="G118" s="1" t="s">
        <v>393</v>
      </c>
      <c r="H118" s="28" t="s">
        <v>130</v>
      </c>
      <c r="I118" s="29" t="n">
        <v>12858.59</v>
      </c>
      <c r="J118" s="30" t="n">
        <f aca="false">I118/$I$356</f>
        <v>0.000533644009624906</v>
      </c>
      <c r="K118" s="1" t="s">
        <v>394</v>
      </c>
      <c r="L118" s="28" t="s">
        <v>39</v>
      </c>
    </row>
    <row r="119" customFormat="false" ht="15" hidden="false" customHeight="true" outlineLevel="0" collapsed="false">
      <c r="A119" s="1" t="s">
        <v>395</v>
      </c>
      <c r="B119" s="1" t="s">
        <v>396</v>
      </c>
      <c r="C119" s="1" t="s">
        <v>391</v>
      </c>
      <c r="D119" s="1" t="s">
        <v>392</v>
      </c>
      <c r="E119" s="1" t="s">
        <v>48</v>
      </c>
      <c r="F119" s="1" t="s">
        <v>59</v>
      </c>
      <c r="G119" s="1" t="s">
        <v>393</v>
      </c>
      <c r="H119" s="28" t="s">
        <v>130</v>
      </c>
      <c r="I119" s="29" t="n">
        <v>13135.81</v>
      </c>
      <c r="J119" s="30" t="n">
        <f aca="false">I119/$I$356</f>
        <v>0.000545148909644909</v>
      </c>
      <c r="K119" s="1" t="s">
        <v>394</v>
      </c>
      <c r="L119" s="28" t="s">
        <v>39</v>
      </c>
    </row>
    <row r="120" customFormat="false" ht="15" hidden="false" customHeight="true" outlineLevel="0" collapsed="false">
      <c r="A120" s="1" t="s">
        <v>397</v>
      </c>
      <c r="B120" s="1" t="s">
        <v>398</v>
      </c>
      <c r="C120" s="1" t="s">
        <v>391</v>
      </c>
      <c r="D120" s="1" t="s">
        <v>392</v>
      </c>
      <c r="E120" s="1" t="s">
        <v>49</v>
      </c>
      <c r="F120" s="1" t="s">
        <v>59</v>
      </c>
      <c r="G120" s="1" t="s">
        <v>393</v>
      </c>
      <c r="H120" s="28" t="s">
        <v>130</v>
      </c>
      <c r="I120" s="29" t="n">
        <v>21616.02</v>
      </c>
      <c r="J120" s="30" t="n">
        <f aca="false">I120/$I$356</f>
        <v>0.000897085884605712</v>
      </c>
      <c r="K120" s="1" t="s">
        <v>394</v>
      </c>
      <c r="L120" s="28" t="s">
        <v>39</v>
      </c>
    </row>
    <row r="121" customFormat="false" ht="15" hidden="false" customHeight="true" outlineLevel="0" collapsed="false">
      <c r="A121" s="1" t="s">
        <v>399</v>
      </c>
      <c r="B121" s="1" t="s">
        <v>400</v>
      </c>
      <c r="C121" s="1" t="s">
        <v>391</v>
      </c>
      <c r="D121" s="1" t="s">
        <v>392</v>
      </c>
      <c r="E121" s="1" t="s">
        <v>50</v>
      </c>
      <c r="F121" s="1" t="s">
        <v>59</v>
      </c>
      <c r="G121" s="1" t="s">
        <v>393</v>
      </c>
      <c r="H121" s="28" t="s">
        <v>130</v>
      </c>
      <c r="I121" s="29" t="n">
        <v>13755.04</v>
      </c>
      <c r="J121" s="30" t="n">
        <f aca="false">I121/$I$356</f>
        <v>0.000570847557792182</v>
      </c>
      <c r="K121" s="1" t="s">
        <v>394</v>
      </c>
      <c r="L121" s="28" t="s">
        <v>39</v>
      </c>
    </row>
    <row r="122" customFormat="false" ht="15" hidden="false" customHeight="true" outlineLevel="0" collapsed="false">
      <c r="A122" s="1" t="s">
        <v>401</v>
      </c>
      <c r="B122" s="1" t="s">
        <v>402</v>
      </c>
      <c r="C122" s="1" t="s">
        <v>391</v>
      </c>
      <c r="D122" s="1" t="s">
        <v>392</v>
      </c>
      <c r="E122" s="1" t="s">
        <v>51</v>
      </c>
      <c r="F122" s="1" t="s">
        <v>59</v>
      </c>
      <c r="G122" s="1" t="s">
        <v>393</v>
      </c>
      <c r="H122" s="28" t="s">
        <v>130</v>
      </c>
      <c r="I122" s="29" t="n">
        <v>25182.29</v>
      </c>
      <c r="J122" s="30" t="n">
        <f aca="false">I122/$I$356</f>
        <v>0.00104508956325205</v>
      </c>
      <c r="K122" s="1" t="s">
        <v>394</v>
      </c>
      <c r="L122" s="28" t="s">
        <v>39</v>
      </c>
    </row>
    <row r="123" customFormat="false" ht="15" hidden="false" customHeight="true" outlineLevel="0" collapsed="false">
      <c r="A123" s="1" t="s">
        <v>403</v>
      </c>
      <c r="B123" s="1" t="s">
        <v>404</v>
      </c>
      <c r="C123" s="1" t="s">
        <v>391</v>
      </c>
      <c r="D123" s="1" t="s">
        <v>392</v>
      </c>
      <c r="E123" s="1" t="s">
        <v>52</v>
      </c>
      <c r="F123" s="1" t="s">
        <v>59</v>
      </c>
      <c r="G123" s="1" t="s">
        <v>393</v>
      </c>
      <c r="H123" s="28" t="s">
        <v>130</v>
      </c>
      <c r="I123" s="29" t="n">
        <v>14467.22</v>
      </c>
      <c r="J123" s="30" t="n">
        <f aca="false">I123/$I$356</f>
        <v>0.000600403721475343</v>
      </c>
      <c r="K123" s="1" t="s">
        <v>394</v>
      </c>
      <c r="L123" s="28" t="s">
        <v>39</v>
      </c>
    </row>
    <row r="124" customFormat="false" ht="15" hidden="false" customHeight="true" outlineLevel="0" collapsed="false">
      <c r="A124" s="1" t="s">
        <v>405</v>
      </c>
      <c r="B124" s="1" t="s">
        <v>406</v>
      </c>
      <c r="C124" s="1" t="s">
        <v>391</v>
      </c>
      <c r="D124" s="1" t="s">
        <v>392</v>
      </c>
      <c r="E124" s="1" t="s">
        <v>53</v>
      </c>
      <c r="F124" s="1" t="s">
        <v>59</v>
      </c>
      <c r="G124" s="1" t="s">
        <v>393</v>
      </c>
      <c r="H124" s="28" t="s">
        <v>130</v>
      </c>
      <c r="I124" s="29" t="n">
        <v>8099.86</v>
      </c>
      <c r="J124" s="30" t="n">
        <f aca="false">I124/$I$356</f>
        <v>0.000336152079489306</v>
      </c>
      <c r="K124" s="1" t="s">
        <v>394</v>
      </c>
      <c r="L124" s="28" t="s">
        <v>39</v>
      </c>
    </row>
    <row r="125" customFormat="false" ht="15" hidden="false" customHeight="true" outlineLevel="0" collapsed="false">
      <c r="A125" s="1" t="s">
        <v>407</v>
      </c>
      <c r="B125" s="1" t="s">
        <v>408</v>
      </c>
      <c r="C125" s="1" t="s">
        <v>391</v>
      </c>
      <c r="D125" s="1" t="s">
        <v>392</v>
      </c>
      <c r="E125" s="1" t="s">
        <v>54</v>
      </c>
      <c r="F125" s="1" t="s">
        <v>59</v>
      </c>
      <c r="G125" s="1" t="s">
        <v>393</v>
      </c>
      <c r="H125" s="28" t="s">
        <v>130</v>
      </c>
      <c r="I125" s="29" t="n">
        <v>10011.3</v>
      </c>
      <c r="J125" s="30" t="n">
        <f aca="false">I125/$I$356</f>
        <v>0.000415478701285119</v>
      </c>
      <c r="K125" s="1" t="s">
        <v>394</v>
      </c>
      <c r="L125" s="28" t="s">
        <v>39</v>
      </c>
    </row>
    <row r="126" customFormat="false" ht="15" hidden="false" customHeight="true" outlineLevel="0" collapsed="false">
      <c r="A126" s="1" t="s">
        <v>409</v>
      </c>
      <c r="B126" s="1" t="s">
        <v>410</v>
      </c>
      <c r="C126" s="1" t="s">
        <v>391</v>
      </c>
      <c r="D126" s="1" t="s">
        <v>392</v>
      </c>
      <c r="E126" s="1" t="s">
        <v>55</v>
      </c>
      <c r="F126" s="1" t="s">
        <v>59</v>
      </c>
      <c r="G126" s="1" t="s">
        <v>393</v>
      </c>
      <c r="H126" s="28" t="s">
        <v>130</v>
      </c>
      <c r="I126" s="29" t="n">
        <v>11428.32</v>
      </c>
      <c r="J126" s="30" t="n">
        <f aca="false">I126/$I$356</f>
        <v>0.000474286411502078</v>
      </c>
      <c r="K126" s="1" t="s">
        <v>394</v>
      </c>
      <c r="L126" s="28" t="s">
        <v>39</v>
      </c>
    </row>
    <row r="127" customFormat="false" ht="15" hidden="false" customHeight="true" outlineLevel="0" collapsed="false">
      <c r="A127" s="1" t="s">
        <v>411</v>
      </c>
      <c r="B127" s="1" t="s">
        <v>412</v>
      </c>
      <c r="C127" s="1" t="s">
        <v>411</v>
      </c>
      <c r="D127" s="1" t="s">
        <v>413</v>
      </c>
      <c r="E127" s="1" t="s">
        <v>150</v>
      </c>
      <c r="F127" s="1" t="s">
        <v>59</v>
      </c>
      <c r="G127" s="1" t="s">
        <v>413</v>
      </c>
      <c r="H127" s="28" t="s">
        <v>130</v>
      </c>
      <c r="I127" s="29" t="n">
        <v>228226.15</v>
      </c>
      <c r="J127" s="30" t="n">
        <f aca="false">I127/$I$356</f>
        <v>0.00947160752362858</v>
      </c>
      <c r="L127" s="28" t="s">
        <v>41</v>
      </c>
    </row>
    <row r="128" customFormat="false" ht="15" hidden="false" customHeight="true" outlineLevel="0" collapsed="false">
      <c r="A128" s="1" t="s">
        <v>414</v>
      </c>
      <c r="B128" s="1" t="s">
        <v>415</v>
      </c>
      <c r="C128" s="1" t="s">
        <v>411</v>
      </c>
      <c r="D128" s="1" t="s">
        <v>413</v>
      </c>
      <c r="E128" s="1" t="s">
        <v>48</v>
      </c>
      <c r="F128" s="1" t="s">
        <v>59</v>
      </c>
      <c r="G128" s="1" t="s">
        <v>413</v>
      </c>
      <c r="H128" s="28" t="s">
        <v>130</v>
      </c>
      <c r="I128" s="29" t="n">
        <v>8855.92</v>
      </c>
      <c r="J128" s="30" t="n">
        <f aca="false">I128/$I$356</f>
        <v>0.00036752930591281</v>
      </c>
      <c r="L128" s="28" t="s">
        <v>41</v>
      </c>
    </row>
    <row r="129" customFormat="false" ht="15" hidden="false" customHeight="true" outlineLevel="0" collapsed="false">
      <c r="A129" s="1" t="s">
        <v>416</v>
      </c>
      <c r="B129" s="1" t="s">
        <v>417</v>
      </c>
      <c r="C129" s="1" t="s">
        <v>411</v>
      </c>
      <c r="D129" s="1" t="s">
        <v>413</v>
      </c>
      <c r="E129" s="1" t="s">
        <v>49</v>
      </c>
      <c r="F129" s="1" t="s">
        <v>59</v>
      </c>
      <c r="G129" s="1" t="s">
        <v>413</v>
      </c>
      <c r="H129" s="28" t="s">
        <v>130</v>
      </c>
      <c r="I129" s="29" t="n">
        <v>16160.4</v>
      </c>
      <c r="J129" s="30" t="n">
        <f aca="false">I129/$I$356</f>
        <v>0.000670672340679836</v>
      </c>
      <c r="L129" s="28" t="s">
        <v>41</v>
      </c>
    </row>
    <row r="130" customFormat="false" ht="15" hidden="false" customHeight="true" outlineLevel="0" collapsed="false">
      <c r="A130" s="1" t="s">
        <v>418</v>
      </c>
      <c r="B130" s="1" t="s">
        <v>419</v>
      </c>
      <c r="C130" s="1" t="s">
        <v>411</v>
      </c>
      <c r="D130" s="1" t="s">
        <v>413</v>
      </c>
      <c r="E130" s="1" t="s">
        <v>50</v>
      </c>
      <c r="F130" s="1" t="s">
        <v>59</v>
      </c>
      <c r="G130" s="1" t="s">
        <v>413</v>
      </c>
      <c r="H130" s="28" t="s">
        <v>130</v>
      </c>
      <c r="I130" s="29" t="n">
        <v>6896.78</v>
      </c>
      <c r="J130" s="30" t="n">
        <f aca="false">I130/$I$356</f>
        <v>0.000286223087655867</v>
      </c>
      <c r="L130" s="28" t="s">
        <v>41</v>
      </c>
    </row>
    <row r="131" customFormat="false" ht="15" hidden="false" customHeight="true" outlineLevel="0" collapsed="false">
      <c r="A131" s="1" t="s">
        <v>420</v>
      </c>
      <c r="B131" s="1" t="s">
        <v>421</v>
      </c>
      <c r="C131" s="1" t="s">
        <v>411</v>
      </c>
      <c r="D131" s="1" t="s">
        <v>413</v>
      </c>
      <c r="E131" s="1" t="s">
        <v>51</v>
      </c>
      <c r="F131" s="1" t="s">
        <v>59</v>
      </c>
      <c r="G131" s="1" t="s">
        <v>413</v>
      </c>
      <c r="H131" s="28" t="s">
        <v>130</v>
      </c>
      <c r="I131" s="29" t="n">
        <v>23212.67</v>
      </c>
      <c r="J131" s="30" t="n">
        <f aca="false">I131/$I$356</f>
        <v>0.000963348414787295</v>
      </c>
      <c r="L131" s="28" t="s">
        <v>41</v>
      </c>
    </row>
    <row r="132" customFormat="false" ht="15" hidden="false" customHeight="true" outlineLevel="0" collapsed="false">
      <c r="A132" s="1" t="s">
        <v>422</v>
      </c>
      <c r="B132" s="1" t="s">
        <v>423</v>
      </c>
      <c r="C132" s="1" t="s">
        <v>411</v>
      </c>
      <c r="D132" s="1" t="s">
        <v>413</v>
      </c>
      <c r="E132" s="1" t="s">
        <v>52</v>
      </c>
      <c r="F132" s="1" t="s">
        <v>59</v>
      </c>
      <c r="G132" s="1" t="s">
        <v>413</v>
      </c>
      <c r="H132" s="28" t="s">
        <v>130</v>
      </c>
      <c r="I132" s="29" t="n">
        <v>6417.29</v>
      </c>
      <c r="J132" s="30" t="n">
        <f aca="false">I132/$I$356</f>
        <v>0.000266323785619249</v>
      </c>
      <c r="L132" s="28" t="s">
        <v>41</v>
      </c>
    </row>
    <row r="133" customFormat="false" ht="15" hidden="false" customHeight="true" outlineLevel="0" collapsed="false">
      <c r="A133" s="1" t="s">
        <v>424</v>
      </c>
      <c r="B133" s="1" t="s">
        <v>425</v>
      </c>
      <c r="C133" s="1" t="s">
        <v>411</v>
      </c>
      <c r="D133" s="1" t="s">
        <v>413</v>
      </c>
      <c r="E133" s="1" t="s">
        <v>53</v>
      </c>
      <c r="F133" s="1" t="s">
        <v>59</v>
      </c>
      <c r="G133" s="1" t="s">
        <v>413</v>
      </c>
      <c r="H133" s="28" t="s">
        <v>130</v>
      </c>
      <c r="I133" s="29" t="n">
        <v>10727.72</v>
      </c>
      <c r="J133" s="30" t="n">
        <f aca="false">I133/$I$356</f>
        <v>0.000445210829098159</v>
      </c>
      <c r="L133" s="28" t="s">
        <v>41</v>
      </c>
    </row>
    <row r="134" customFormat="false" ht="15" hidden="false" customHeight="true" outlineLevel="0" collapsed="false">
      <c r="A134" s="1" t="s">
        <v>426</v>
      </c>
      <c r="B134" s="1" t="s">
        <v>427</v>
      </c>
      <c r="C134" s="1" t="s">
        <v>411</v>
      </c>
      <c r="D134" s="1" t="s">
        <v>413</v>
      </c>
      <c r="E134" s="1" t="s">
        <v>54</v>
      </c>
      <c r="F134" s="1" t="s">
        <v>59</v>
      </c>
      <c r="G134" s="1" t="s">
        <v>413</v>
      </c>
      <c r="H134" s="28" t="s">
        <v>130</v>
      </c>
      <c r="I134" s="29" t="n">
        <v>7499.21</v>
      </c>
      <c r="J134" s="30" t="n">
        <f aca="false">I134/$I$356</f>
        <v>0.000311224519439471</v>
      </c>
      <c r="L134" s="28" t="s">
        <v>41</v>
      </c>
    </row>
    <row r="135" customFormat="false" ht="15" hidden="false" customHeight="true" outlineLevel="0" collapsed="false">
      <c r="A135" s="1" t="s">
        <v>428</v>
      </c>
      <c r="B135" s="1" t="s">
        <v>429</v>
      </c>
      <c r="C135" s="1" t="s">
        <v>411</v>
      </c>
      <c r="D135" s="1" t="s">
        <v>413</v>
      </c>
      <c r="E135" s="1" t="s">
        <v>55</v>
      </c>
      <c r="F135" s="1" t="s">
        <v>59</v>
      </c>
      <c r="G135" s="1" t="s">
        <v>413</v>
      </c>
      <c r="H135" s="28" t="s">
        <v>130</v>
      </c>
      <c r="I135" s="29" t="n">
        <v>7325.59</v>
      </c>
      <c r="J135" s="30" t="n">
        <f aca="false">I135/$I$356</f>
        <v>0.000304019120328754</v>
      </c>
      <c r="L135" s="28" t="s">
        <v>41</v>
      </c>
    </row>
    <row r="136" customFormat="false" ht="15" hidden="false" customHeight="true" outlineLevel="0" collapsed="false">
      <c r="A136" s="1" t="s">
        <v>430</v>
      </c>
      <c r="B136" s="1" t="s">
        <v>431</v>
      </c>
      <c r="C136" s="1" t="s">
        <v>430</v>
      </c>
      <c r="D136" s="1" t="s">
        <v>431</v>
      </c>
      <c r="E136" s="1" t="s">
        <v>150</v>
      </c>
      <c r="F136" s="1" t="s">
        <v>59</v>
      </c>
      <c r="G136" s="1" t="s">
        <v>432</v>
      </c>
      <c r="H136" s="28" t="s">
        <v>130</v>
      </c>
      <c r="I136" s="29" t="n">
        <v>43772.07</v>
      </c>
      <c r="J136" s="30" t="n">
        <f aca="false">I136/$I$356</f>
        <v>0.00181658354021569</v>
      </c>
      <c r="K136" s="1" t="s">
        <v>433</v>
      </c>
      <c r="L136" s="28" t="s">
        <v>41</v>
      </c>
    </row>
    <row r="137" customFormat="false" ht="15" hidden="false" customHeight="true" outlineLevel="0" collapsed="false">
      <c r="A137" s="1" t="s">
        <v>434</v>
      </c>
      <c r="B137" s="1" t="s">
        <v>435</v>
      </c>
      <c r="C137" s="1" t="s">
        <v>434</v>
      </c>
      <c r="D137" s="1" t="s">
        <v>436</v>
      </c>
      <c r="E137" s="1" t="s">
        <v>150</v>
      </c>
      <c r="F137" s="1" t="s">
        <v>59</v>
      </c>
      <c r="G137" s="1" t="s">
        <v>432</v>
      </c>
      <c r="H137" s="28" t="s">
        <v>130</v>
      </c>
      <c r="I137" s="29" t="n">
        <v>29412.16</v>
      </c>
      <c r="J137" s="30" t="n">
        <f aca="false">I137/$I$356</f>
        <v>0.00122063328826328</v>
      </c>
      <c r="K137" s="1" t="s">
        <v>437</v>
      </c>
      <c r="L137" s="28" t="s">
        <v>41</v>
      </c>
    </row>
    <row r="138" customFormat="false" ht="15" hidden="false" customHeight="true" outlineLevel="0" collapsed="false">
      <c r="A138" s="1" t="s">
        <v>438</v>
      </c>
      <c r="B138" s="1" t="s">
        <v>439</v>
      </c>
      <c r="C138" s="1" t="s">
        <v>434</v>
      </c>
      <c r="D138" s="1" t="s">
        <v>436</v>
      </c>
      <c r="E138" s="1" t="s">
        <v>48</v>
      </c>
      <c r="F138" s="1" t="s">
        <v>59</v>
      </c>
      <c r="G138" s="1" t="s">
        <v>432</v>
      </c>
      <c r="H138" s="28" t="s">
        <v>130</v>
      </c>
      <c r="I138" s="29" t="n">
        <v>22012.29</v>
      </c>
      <c r="J138" s="30" t="n">
        <f aca="false">I138/$I$356</f>
        <v>0.000913531475583732</v>
      </c>
      <c r="K138" s="1" t="s">
        <v>437</v>
      </c>
      <c r="L138" s="28" t="s">
        <v>41</v>
      </c>
    </row>
    <row r="139" customFormat="false" ht="15" hidden="false" customHeight="true" outlineLevel="0" collapsed="false">
      <c r="A139" s="1" t="s">
        <v>440</v>
      </c>
      <c r="B139" s="1" t="s">
        <v>441</v>
      </c>
      <c r="C139" s="1" t="s">
        <v>434</v>
      </c>
      <c r="D139" s="1" t="s">
        <v>436</v>
      </c>
      <c r="E139" s="1" t="s">
        <v>49</v>
      </c>
      <c r="F139" s="1" t="s">
        <v>59</v>
      </c>
      <c r="G139" s="1" t="s">
        <v>432</v>
      </c>
      <c r="H139" s="28" t="s">
        <v>130</v>
      </c>
      <c r="I139" s="29" t="n">
        <v>14922.98</v>
      </c>
      <c r="J139" s="30" t="n">
        <f aca="false">I139/$I$356</f>
        <v>0.000619318205398281</v>
      </c>
      <c r="K139" s="1" t="s">
        <v>437</v>
      </c>
      <c r="L139" s="28" t="s">
        <v>41</v>
      </c>
    </row>
    <row r="140" customFormat="false" ht="15" hidden="false" customHeight="true" outlineLevel="0" collapsed="false">
      <c r="A140" s="1" t="s">
        <v>442</v>
      </c>
      <c r="B140" s="1" t="s">
        <v>443</v>
      </c>
      <c r="C140" s="1" t="s">
        <v>434</v>
      </c>
      <c r="D140" s="1" t="s">
        <v>436</v>
      </c>
      <c r="E140" s="1" t="s">
        <v>50</v>
      </c>
      <c r="F140" s="1" t="s">
        <v>59</v>
      </c>
      <c r="G140" s="1" t="s">
        <v>432</v>
      </c>
      <c r="H140" s="28" t="s">
        <v>130</v>
      </c>
      <c r="I140" s="29" t="n">
        <v>33122.8</v>
      </c>
      <c r="J140" s="30" t="n">
        <f aca="false">I140/$I$356</f>
        <v>0.00137462846253002</v>
      </c>
      <c r="K140" s="1" t="s">
        <v>437</v>
      </c>
      <c r="L140" s="28" t="s">
        <v>41</v>
      </c>
    </row>
    <row r="141" customFormat="false" ht="15" hidden="false" customHeight="true" outlineLevel="0" collapsed="false">
      <c r="A141" s="1" t="s">
        <v>444</v>
      </c>
      <c r="B141" s="1" t="s">
        <v>445</v>
      </c>
      <c r="C141" s="1" t="s">
        <v>434</v>
      </c>
      <c r="D141" s="1" t="s">
        <v>436</v>
      </c>
      <c r="E141" s="1" t="s">
        <v>51</v>
      </c>
      <c r="F141" s="1" t="s">
        <v>59</v>
      </c>
      <c r="G141" s="1" t="s">
        <v>432</v>
      </c>
      <c r="H141" s="28" t="s">
        <v>130</v>
      </c>
      <c r="I141" s="29" t="n">
        <v>27127.83</v>
      </c>
      <c r="J141" s="30" t="n">
        <f aca="false">I141/$I$356</f>
        <v>0.00112583136826221</v>
      </c>
      <c r="K141" s="1" t="s">
        <v>437</v>
      </c>
      <c r="L141" s="28" t="s">
        <v>41</v>
      </c>
    </row>
    <row r="142" customFormat="false" ht="15" hidden="false" customHeight="true" outlineLevel="0" collapsed="false">
      <c r="A142" s="1" t="s">
        <v>446</v>
      </c>
      <c r="B142" s="1" t="s">
        <v>447</v>
      </c>
      <c r="C142" s="1" t="s">
        <v>434</v>
      </c>
      <c r="D142" s="1" t="s">
        <v>436</v>
      </c>
      <c r="E142" s="1" t="s">
        <v>52</v>
      </c>
      <c r="F142" s="1" t="s">
        <v>59</v>
      </c>
      <c r="G142" s="1" t="s">
        <v>432</v>
      </c>
      <c r="H142" s="28" t="s">
        <v>130</v>
      </c>
      <c r="I142" s="29" t="n">
        <v>37164.78</v>
      </c>
      <c r="J142" s="30" t="n">
        <f aca="false">I142/$I$356</f>
        <v>0.00154237456953115</v>
      </c>
      <c r="K142" s="1" t="s">
        <v>437</v>
      </c>
      <c r="L142" s="28" t="s">
        <v>41</v>
      </c>
    </row>
    <row r="143" customFormat="false" ht="15" hidden="false" customHeight="true" outlineLevel="0" collapsed="false">
      <c r="A143" s="1" t="s">
        <v>448</v>
      </c>
      <c r="B143" s="1" t="s">
        <v>449</v>
      </c>
      <c r="C143" s="1" t="s">
        <v>434</v>
      </c>
      <c r="D143" s="1" t="s">
        <v>436</v>
      </c>
      <c r="E143" s="1" t="s">
        <v>53</v>
      </c>
      <c r="F143" s="1" t="s">
        <v>59</v>
      </c>
      <c r="G143" s="1" t="s">
        <v>432</v>
      </c>
      <c r="H143" s="28" t="s">
        <v>130</v>
      </c>
      <c r="I143" s="29" t="n">
        <v>16212.29</v>
      </c>
      <c r="J143" s="30" t="n">
        <f aca="false">I143/$I$356</f>
        <v>0.000672825826222141</v>
      </c>
      <c r="K143" s="1" t="s">
        <v>437</v>
      </c>
      <c r="L143" s="28" t="s">
        <v>41</v>
      </c>
    </row>
    <row r="144" customFormat="false" ht="15" hidden="false" customHeight="true" outlineLevel="0" collapsed="false">
      <c r="A144" s="1" t="s">
        <v>450</v>
      </c>
      <c r="B144" s="1" t="s">
        <v>451</v>
      </c>
      <c r="C144" s="1" t="s">
        <v>434</v>
      </c>
      <c r="D144" s="1" t="s">
        <v>436</v>
      </c>
      <c r="E144" s="1" t="s">
        <v>54</v>
      </c>
      <c r="F144" s="1" t="s">
        <v>59</v>
      </c>
      <c r="G144" s="1" t="s">
        <v>432</v>
      </c>
      <c r="H144" s="28" t="s">
        <v>130</v>
      </c>
      <c r="I144" s="29" t="n">
        <v>36956.79</v>
      </c>
      <c r="J144" s="30" t="n">
        <f aca="false">I144/$I$356</f>
        <v>0.00153374278194309</v>
      </c>
      <c r="K144" s="1" t="s">
        <v>437</v>
      </c>
      <c r="L144" s="28" t="s">
        <v>41</v>
      </c>
    </row>
    <row r="145" customFormat="false" ht="15" hidden="false" customHeight="true" outlineLevel="0" collapsed="false">
      <c r="A145" s="1" t="s">
        <v>452</v>
      </c>
      <c r="B145" s="1" t="s">
        <v>453</v>
      </c>
      <c r="C145" s="1" t="s">
        <v>434</v>
      </c>
      <c r="D145" s="1" t="s">
        <v>436</v>
      </c>
      <c r="E145" s="1" t="s">
        <v>55</v>
      </c>
      <c r="F145" s="1" t="s">
        <v>59</v>
      </c>
      <c r="G145" s="1" t="s">
        <v>432</v>
      </c>
      <c r="H145" s="28" t="s">
        <v>130</v>
      </c>
      <c r="I145" s="29" t="n">
        <v>16570.13</v>
      </c>
      <c r="J145" s="30" t="n">
        <f aca="false">I145/$I$356</f>
        <v>0.000687676534768271</v>
      </c>
      <c r="K145" s="1" t="s">
        <v>437</v>
      </c>
      <c r="L145" s="28" t="s">
        <v>41</v>
      </c>
    </row>
    <row r="146" customFormat="false" ht="15" hidden="false" customHeight="true" outlineLevel="0" collapsed="false">
      <c r="A146" s="1" t="s">
        <v>454</v>
      </c>
      <c r="B146" s="1" t="s">
        <v>455</v>
      </c>
      <c r="C146" s="1" t="s">
        <v>454</v>
      </c>
      <c r="D146" s="1" t="s">
        <v>455</v>
      </c>
      <c r="E146" s="1" t="s">
        <v>150</v>
      </c>
      <c r="F146" s="1" t="s">
        <v>71</v>
      </c>
      <c r="G146" s="1" t="s">
        <v>456</v>
      </c>
      <c r="H146" s="28" t="s">
        <v>133</v>
      </c>
      <c r="I146" s="29" t="n">
        <v>154291.23</v>
      </c>
      <c r="J146" s="30" t="n">
        <f aca="false">I146/$I$356</f>
        <v>0.00640323632895664</v>
      </c>
      <c r="L146" s="28" t="s">
        <v>32</v>
      </c>
    </row>
    <row r="147" customFormat="false" ht="15" hidden="false" customHeight="true" outlineLevel="0" collapsed="false">
      <c r="A147" s="1" t="s">
        <v>457</v>
      </c>
      <c r="B147" s="1" t="s">
        <v>458</v>
      </c>
      <c r="C147" s="1" t="s">
        <v>457</v>
      </c>
      <c r="D147" s="1" t="s">
        <v>459</v>
      </c>
      <c r="E147" s="1" t="s">
        <v>150</v>
      </c>
      <c r="F147" s="1" t="s">
        <v>71</v>
      </c>
      <c r="G147" s="1" t="s">
        <v>456</v>
      </c>
      <c r="H147" s="28" t="s">
        <v>133</v>
      </c>
      <c r="I147" s="29" t="n">
        <v>35755.64</v>
      </c>
      <c r="J147" s="30" t="n">
        <f aca="false">I147/$I$356</f>
        <v>0.00148389388698953</v>
      </c>
      <c r="L147" s="28" t="s">
        <v>32</v>
      </c>
    </row>
    <row r="148" customFormat="false" ht="15" hidden="false" customHeight="true" outlineLevel="0" collapsed="false">
      <c r="A148" s="1" t="s">
        <v>460</v>
      </c>
      <c r="B148" s="1" t="s">
        <v>461</v>
      </c>
      <c r="C148" s="1" t="s">
        <v>457</v>
      </c>
      <c r="D148" s="1" t="s">
        <v>459</v>
      </c>
      <c r="E148" s="1" t="s">
        <v>48</v>
      </c>
      <c r="F148" s="1" t="s">
        <v>71</v>
      </c>
      <c r="G148" s="1" t="s">
        <v>456</v>
      </c>
      <c r="H148" s="28" t="s">
        <v>133</v>
      </c>
      <c r="I148" s="29" t="n">
        <v>29905.66</v>
      </c>
      <c r="J148" s="30" t="n">
        <f aca="false">I148/$I$356</f>
        <v>0.00124111401894602</v>
      </c>
      <c r="L148" s="28" t="s">
        <v>32</v>
      </c>
    </row>
    <row r="149" customFormat="false" ht="15" hidden="false" customHeight="true" outlineLevel="0" collapsed="false">
      <c r="A149" s="1" t="s">
        <v>462</v>
      </c>
      <c r="B149" s="1" t="s">
        <v>463</v>
      </c>
      <c r="C149" s="1" t="s">
        <v>457</v>
      </c>
      <c r="D149" s="1" t="s">
        <v>459</v>
      </c>
      <c r="E149" s="1" t="s">
        <v>49</v>
      </c>
      <c r="F149" s="1" t="s">
        <v>71</v>
      </c>
      <c r="G149" s="1" t="s">
        <v>456</v>
      </c>
      <c r="H149" s="28" t="s">
        <v>133</v>
      </c>
      <c r="I149" s="29" t="n">
        <v>28203.54</v>
      </c>
      <c r="J149" s="30" t="n">
        <f aca="false">I149/$I$356</f>
        <v>0.00117047438103372</v>
      </c>
      <c r="L149" s="28" t="s">
        <v>32</v>
      </c>
    </row>
    <row r="150" customFormat="false" ht="15" hidden="false" customHeight="true" outlineLevel="0" collapsed="false">
      <c r="A150" s="1" t="s">
        <v>464</v>
      </c>
      <c r="B150" s="1" t="s">
        <v>465</v>
      </c>
      <c r="C150" s="1" t="s">
        <v>457</v>
      </c>
      <c r="D150" s="1" t="s">
        <v>459</v>
      </c>
      <c r="E150" s="1" t="s">
        <v>50</v>
      </c>
      <c r="F150" s="1" t="s">
        <v>71</v>
      </c>
      <c r="G150" s="1" t="s">
        <v>456</v>
      </c>
      <c r="H150" s="28" t="s">
        <v>133</v>
      </c>
      <c r="I150" s="29" t="n">
        <v>18679.67</v>
      </c>
      <c r="J150" s="30" t="n">
        <f aca="false">I150/$I$356</f>
        <v>0.000775224499519004</v>
      </c>
      <c r="L150" s="28" t="s">
        <v>32</v>
      </c>
    </row>
    <row r="151" customFormat="false" ht="15" hidden="false" customHeight="true" outlineLevel="0" collapsed="false">
      <c r="A151" s="1" t="s">
        <v>466</v>
      </c>
      <c r="B151" s="1" t="s">
        <v>467</v>
      </c>
      <c r="C151" s="1" t="s">
        <v>457</v>
      </c>
      <c r="D151" s="1" t="s">
        <v>459</v>
      </c>
      <c r="E151" s="1" t="s">
        <v>51</v>
      </c>
      <c r="F151" s="1" t="s">
        <v>71</v>
      </c>
      <c r="G151" s="1" t="s">
        <v>456</v>
      </c>
      <c r="H151" s="28" t="s">
        <v>133</v>
      </c>
      <c r="I151" s="29" t="n">
        <v>23298.01</v>
      </c>
      <c r="J151" s="30" t="n">
        <f aca="false">I151/$I$356</f>
        <v>0.000966890107910833</v>
      </c>
      <c r="L151" s="28" t="s">
        <v>32</v>
      </c>
    </row>
    <row r="152" customFormat="false" ht="15" hidden="false" customHeight="true" outlineLevel="0" collapsed="false">
      <c r="A152" s="1" t="s">
        <v>468</v>
      </c>
      <c r="B152" s="1" t="s">
        <v>469</v>
      </c>
      <c r="C152" s="1" t="s">
        <v>457</v>
      </c>
      <c r="D152" s="1" t="s">
        <v>459</v>
      </c>
      <c r="E152" s="1" t="s">
        <v>52</v>
      </c>
      <c r="F152" s="1" t="s">
        <v>71</v>
      </c>
      <c r="G152" s="1" t="s">
        <v>456</v>
      </c>
      <c r="H152" s="28" t="s">
        <v>133</v>
      </c>
      <c r="I152" s="29" t="n">
        <v>29111.82</v>
      </c>
      <c r="J152" s="30" t="n">
        <f aca="false">I152/$I$356</f>
        <v>0.00120816888572375</v>
      </c>
      <c r="L152" s="28" t="s">
        <v>32</v>
      </c>
    </row>
    <row r="153" customFormat="false" ht="15" hidden="false" customHeight="true" outlineLevel="0" collapsed="false">
      <c r="A153" s="1" t="s">
        <v>470</v>
      </c>
      <c r="B153" s="1" t="s">
        <v>471</v>
      </c>
      <c r="C153" s="1" t="s">
        <v>457</v>
      </c>
      <c r="D153" s="1" t="s">
        <v>459</v>
      </c>
      <c r="E153" s="1" t="s">
        <v>53</v>
      </c>
      <c r="F153" s="1" t="s">
        <v>71</v>
      </c>
      <c r="G153" s="1" t="s">
        <v>456</v>
      </c>
      <c r="H153" s="28" t="s">
        <v>133</v>
      </c>
      <c r="I153" s="29" t="n">
        <v>22853.87</v>
      </c>
      <c r="J153" s="30" t="n">
        <f aca="false">I153/$I$356</f>
        <v>0.000948457865306099</v>
      </c>
      <c r="L153" s="28" t="s">
        <v>32</v>
      </c>
    </row>
    <row r="154" customFormat="false" ht="15" hidden="false" customHeight="true" outlineLevel="0" collapsed="false">
      <c r="A154" s="1" t="s">
        <v>472</v>
      </c>
      <c r="B154" s="1" t="s">
        <v>473</v>
      </c>
      <c r="C154" s="1" t="s">
        <v>457</v>
      </c>
      <c r="D154" s="1" t="s">
        <v>459</v>
      </c>
      <c r="E154" s="1" t="s">
        <v>54</v>
      </c>
      <c r="F154" s="1" t="s">
        <v>71</v>
      </c>
      <c r="G154" s="1" t="s">
        <v>456</v>
      </c>
      <c r="H154" s="28" t="s">
        <v>133</v>
      </c>
      <c r="I154" s="29" t="n">
        <v>31109.78</v>
      </c>
      <c r="J154" s="30" t="n">
        <f aca="false">I154/$I$356</f>
        <v>0.00129108617179245</v>
      </c>
      <c r="L154" s="28" t="s">
        <v>32</v>
      </c>
    </row>
    <row r="155" customFormat="false" ht="15" hidden="false" customHeight="true" outlineLevel="0" collapsed="false">
      <c r="A155" s="1" t="s">
        <v>474</v>
      </c>
      <c r="B155" s="1" t="s">
        <v>475</v>
      </c>
      <c r="C155" s="1" t="s">
        <v>457</v>
      </c>
      <c r="D155" s="1" t="s">
        <v>459</v>
      </c>
      <c r="E155" s="1" t="s">
        <v>55</v>
      </c>
      <c r="F155" s="1" t="s">
        <v>71</v>
      </c>
      <c r="G155" s="1" t="s">
        <v>456</v>
      </c>
      <c r="H155" s="28" t="s">
        <v>133</v>
      </c>
      <c r="I155" s="29" t="n">
        <v>11601.15</v>
      </c>
      <c r="J155" s="30" t="n">
        <f aca="false">I155/$I$356</f>
        <v>0.000481459024843313</v>
      </c>
      <c r="L155" s="28" t="s">
        <v>32</v>
      </c>
    </row>
    <row r="156" customFormat="false" ht="15" hidden="false" customHeight="true" outlineLevel="0" collapsed="false">
      <c r="A156" s="1" t="s">
        <v>476</v>
      </c>
      <c r="B156" s="1" t="s">
        <v>477</v>
      </c>
      <c r="C156" s="1" t="s">
        <v>476</v>
      </c>
      <c r="D156" s="1" t="s">
        <v>477</v>
      </c>
      <c r="E156" s="1" t="s">
        <v>150</v>
      </c>
      <c r="F156" s="1" t="s">
        <v>71</v>
      </c>
      <c r="G156" s="1" t="s">
        <v>456</v>
      </c>
      <c r="H156" s="28" t="s">
        <v>133</v>
      </c>
      <c r="I156" s="29" t="n">
        <v>0</v>
      </c>
      <c r="J156" s="30" t="n">
        <f aca="false">I156/$I$356</f>
        <v>0</v>
      </c>
      <c r="L156" s="28" t="s">
        <v>37</v>
      </c>
    </row>
    <row r="157" customFormat="false" ht="15" hidden="false" customHeight="true" outlineLevel="0" collapsed="false">
      <c r="A157" s="1" t="s">
        <v>478</v>
      </c>
      <c r="B157" s="1" t="s">
        <v>479</v>
      </c>
      <c r="C157" s="1" t="s">
        <v>478</v>
      </c>
      <c r="D157" s="1" t="s">
        <v>479</v>
      </c>
      <c r="E157" s="1" t="s">
        <v>150</v>
      </c>
      <c r="F157" s="1" t="s">
        <v>71</v>
      </c>
      <c r="G157" s="1" t="s">
        <v>456</v>
      </c>
      <c r="H157" s="28" t="s">
        <v>133</v>
      </c>
      <c r="I157" s="29" t="n">
        <v>221864.89</v>
      </c>
      <c r="J157" s="30" t="n">
        <f aca="false">I157/$I$356</f>
        <v>0.00920760903758411</v>
      </c>
      <c r="K157" s="1" t="s">
        <v>480</v>
      </c>
      <c r="L157" s="28" t="s">
        <v>32</v>
      </c>
    </row>
    <row r="158" customFormat="false" ht="15" hidden="false" customHeight="true" outlineLevel="0" collapsed="false">
      <c r="A158" s="1" t="s">
        <v>481</v>
      </c>
      <c r="B158" s="1" t="s">
        <v>482</v>
      </c>
      <c r="C158" s="1" t="s">
        <v>481</v>
      </c>
      <c r="D158" s="1" t="s">
        <v>482</v>
      </c>
      <c r="E158" s="1" t="s">
        <v>150</v>
      </c>
      <c r="F158" s="1" t="s">
        <v>71</v>
      </c>
      <c r="G158" s="1" t="s">
        <v>483</v>
      </c>
      <c r="H158" s="28" t="s">
        <v>133</v>
      </c>
      <c r="I158" s="29" t="n">
        <v>12046.6</v>
      </c>
      <c r="J158" s="30" t="n">
        <f aca="false">I158/$I$356</f>
        <v>0.000499945633724024</v>
      </c>
      <c r="L158" s="28" t="s">
        <v>32</v>
      </c>
    </row>
    <row r="159" customFormat="false" ht="15" hidden="false" customHeight="true" outlineLevel="0" collapsed="false">
      <c r="A159" s="1" t="s">
        <v>484</v>
      </c>
      <c r="B159" s="1" t="s">
        <v>485</v>
      </c>
      <c r="C159" s="1" t="s">
        <v>481</v>
      </c>
      <c r="D159" s="1" t="s">
        <v>482</v>
      </c>
      <c r="E159" s="1" t="s">
        <v>48</v>
      </c>
      <c r="F159" s="1" t="s">
        <v>71</v>
      </c>
      <c r="G159" s="1" t="s">
        <v>483</v>
      </c>
      <c r="H159" s="28" t="s">
        <v>133</v>
      </c>
      <c r="I159" s="29" t="n">
        <v>16751.84</v>
      </c>
      <c r="J159" s="30" t="n">
        <f aca="false">I159/$I$356</f>
        <v>0.000695217676758874</v>
      </c>
      <c r="L159" s="28" t="s">
        <v>32</v>
      </c>
    </row>
    <row r="160" customFormat="false" ht="15" hidden="false" customHeight="true" outlineLevel="0" collapsed="false">
      <c r="A160" s="1" t="s">
        <v>486</v>
      </c>
      <c r="B160" s="1" t="s">
        <v>487</v>
      </c>
      <c r="C160" s="1" t="s">
        <v>481</v>
      </c>
      <c r="D160" s="1" t="s">
        <v>482</v>
      </c>
      <c r="E160" s="1" t="s">
        <v>49</v>
      </c>
      <c r="F160" s="1" t="s">
        <v>71</v>
      </c>
      <c r="G160" s="1" t="s">
        <v>483</v>
      </c>
      <c r="H160" s="28" t="s">
        <v>133</v>
      </c>
      <c r="I160" s="29" t="n">
        <v>16014.07</v>
      </c>
      <c r="J160" s="30" t="n">
        <f aca="false">I160/$I$356</f>
        <v>0.000664599503150339</v>
      </c>
      <c r="L160" s="28" t="s">
        <v>32</v>
      </c>
    </row>
    <row r="161" customFormat="false" ht="15" hidden="false" customHeight="true" outlineLevel="0" collapsed="false">
      <c r="A161" s="1" t="s">
        <v>488</v>
      </c>
      <c r="B161" s="1" t="s">
        <v>489</v>
      </c>
      <c r="C161" s="1" t="s">
        <v>481</v>
      </c>
      <c r="D161" s="1" t="s">
        <v>482</v>
      </c>
      <c r="E161" s="1" t="s">
        <v>50</v>
      </c>
      <c r="F161" s="1" t="s">
        <v>71</v>
      </c>
      <c r="G161" s="1" t="s">
        <v>483</v>
      </c>
      <c r="H161" s="28" t="s">
        <v>133</v>
      </c>
      <c r="I161" s="29" t="n">
        <v>7926.68</v>
      </c>
      <c r="J161" s="30" t="n">
        <f aca="false">I161/$I$356</f>
        <v>0.000328964940807161</v>
      </c>
      <c r="L161" s="28" t="s">
        <v>32</v>
      </c>
    </row>
    <row r="162" customFormat="false" ht="15" hidden="false" customHeight="true" outlineLevel="0" collapsed="false">
      <c r="A162" s="1" t="s">
        <v>490</v>
      </c>
      <c r="B162" s="1" t="s">
        <v>491</v>
      </c>
      <c r="C162" s="1" t="s">
        <v>481</v>
      </c>
      <c r="D162" s="1" t="s">
        <v>482</v>
      </c>
      <c r="E162" s="1" t="s">
        <v>51</v>
      </c>
      <c r="F162" s="1" t="s">
        <v>71</v>
      </c>
      <c r="G162" s="1" t="s">
        <v>483</v>
      </c>
      <c r="H162" s="28" t="s">
        <v>133</v>
      </c>
      <c r="I162" s="29" t="n">
        <v>10901.28</v>
      </c>
      <c r="J162" s="30" t="n">
        <f aca="false">I162/$I$356</f>
        <v>0.000452413738150434</v>
      </c>
      <c r="L162" s="28" t="s">
        <v>32</v>
      </c>
    </row>
    <row r="163" customFormat="false" ht="15" hidden="false" customHeight="true" outlineLevel="0" collapsed="false">
      <c r="A163" s="1" t="s">
        <v>492</v>
      </c>
      <c r="B163" s="1" t="s">
        <v>493</v>
      </c>
      <c r="C163" s="1" t="s">
        <v>481</v>
      </c>
      <c r="D163" s="1" t="s">
        <v>482</v>
      </c>
      <c r="E163" s="1" t="s">
        <v>52</v>
      </c>
      <c r="F163" s="1" t="s">
        <v>71</v>
      </c>
      <c r="G163" s="1" t="s">
        <v>483</v>
      </c>
      <c r="H163" s="28" t="s">
        <v>133</v>
      </c>
      <c r="I163" s="29" t="n">
        <v>7500.84</v>
      </c>
      <c r="J163" s="30" t="n">
        <f aca="false">I163/$I$356</f>
        <v>0.000311292166027137</v>
      </c>
      <c r="L163" s="28" t="s">
        <v>32</v>
      </c>
    </row>
    <row r="164" customFormat="false" ht="15" hidden="false" customHeight="true" outlineLevel="0" collapsed="false">
      <c r="A164" s="1" t="s">
        <v>494</v>
      </c>
      <c r="B164" s="1" t="s">
        <v>495</v>
      </c>
      <c r="C164" s="1" t="s">
        <v>481</v>
      </c>
      <c r="D164" s="1" t="s">
        <v>482</v>
      </c>
      <c r="E164" s="1" t="s">
        <v>53</v>
      </c>
      <c r="F164" s="1" t="s">
        <v>71</v>
      </c>
      <c r="G164" s="1" t="s">
        <v>483</v>
      </c>
      <c r="H164" s="28" t="s">
        <v>133</v>
      </c>
      <c r="I164" s="29" t="n">
        <v>3711.28</v>
      </c>
      <c r="J164" s="30" t="n">
        <f aca="false">I164/$I$356</f>
        <v>0.000154021734890118</v>
      </c>
      <c r="L164" s="28" t="s">
        <v>32</v>
      </c>
    </row>
    <row r="165" customFormat="false" ht="15" hidden="false" customHeight="true" outlineLevel="0" collapsed="false">
      <c r="A165" s="1" t="s">
        <v>496</v>
      </c>
      <c r="B165" s="1" t="s">
        <v>497</v>
      </c>
      <c r="C165" s="1" t="s">
        <v>481</v>
      </c>
      <c r="D165" s="1" t="s">
        <v>482</v>
      </c>
      <c r="E165" s="1" t="s">
        <v>54</v>
      </c>
      <c r="F165" s="1" t="s">
        <v>71</v>
      </c>
      <c r="G165" s="1" t="s">
        <v>483</v>
      </c>
      <c r="H165" s="28" t="s">
        <v>133</v>
      </c>
      <c r="I165" s="29" t="n">
        <v>4672.23</v>
      </c>
      <c r="J165" s="30" t="n">
        <f aca="false">I165/$I$356</f>
        <v>0.00019390209588219</v>
      </c>
      <c r="L165" s="28" t="s">
        <v>32</v>
      </c>
    </row>
    <row r="166" customFormat="false" ht="15" hidden="false" customHeight="true" outlineLevel="0" collapsed="false">
      <c r="A166" s="1" t="s">
        <v>498</v>
      </c>
      <c r="B166" s="1" t="s">
        <v>499</v>
      </c>
      <c r="C166" s="1" t="s">
        <v>481</v>
      </c>
      <c r="D166" s="1" t="s">
        <v>482</v>
      </c>
      <c r="E166" s="1" t="s">
        <v>55</v>
      </c>
      <c r="F166" s="1" t="s">
        <v>71</v>
      </c>
      <c r="G166" s="1" t="s">
        <v>483</v>
      </c>
      <c r="H166" s="28" t="s">
        <v>133</v>
      </c>
      <c r="I166" s="29" t="n">
        <v>740.93</v>
      </c>
      <c r="J166" s="30" t="n">
        <f aca="false">I166/$I$356</f>
        <v>3.07493166864626E-005</v>
      </c>
      <c r="L166" s="28" t="s">
        <v>32</v>
      </c>
    </row>
    <row r="167" customFormat="false" ht="15" hidden="false" customHeight="true" outlineLevel="0" collapsed="false">
      <c r="A167" s="1" t="s">
        <v>500</v>
      </c>
      <c r="B167" s="1" t="s">
        <v>501</v>
      </c>
      <c r="C167" s="1" t="s">
        <v>500</v>
      </c>
      <c r="D167" s="1" t="s">
        <v>501</v>
      </c>
      <c r="E167" s="1" t="s">
        <v>150</v>
      </c>
      <c r="F167" s="1" t="s">
        <v>71</v>
      </c>
      <c r="G167" s="1" t="s">
        <v>501</v>
      </c>
      <c r="H167" s="28" t="s">
        <v>134</v>
      </c>
      <c r="I167" s="29" t="n">
        <v>483.69</v>
      </c>
      <c r="J167" s="30" t="n">
        <f aca="false">I167/$I$356</f>
        <v>2.00736061275358E-005</v>
      </c>
      <c r="L167" s="28" t="s">
        <v>39</v>
      </c>
    </row>
    <row r="168" customFormat="false" ht="15" hidden="false" customHeight="true" outlineLevel="0" collapsed="false">
      <c r="A168" s="1" t="s">
        <v>502</v>
      </c>
      <c r="B168" s="1" t="s">
        <v>503</v>
      </c>
      <c r="C168" s="1" t="s">
        <v>502</v>
      </c>
      <c r="D168" s="1" t="s">
        <v>503</v>
      </c>
      <c r="E168" s="1" t="s">
        <v>150</v>
      </c>
      <c r="F168" s="1" t="s">
        <v>71</v>
      </c>
      <c r="G168" s="1" t="s">
        <v>504</v>
      </c>
      <c r="H168" s="28" t="s">
        <v>126</v>
      </c>
      <c r="I168" s="29" t="n">
        <v>371380.92</v>
      </c>
      <c r="J168" s="30" t="n">
        <f aca="false">I168/$I$356</f>
        <v>0.0154126699153629</v>
      </c>
      <c r="L168" s="28" t="s">
        <v>33</v>
      </c>
    </row>
    <row r="169" customFormat="false" ht="15" hidden="false" customHeight="true" outlineLevel="0" collapsed="false">
      <c r="A169" s="1" t="s">
        <v>505</v>
      </c>
      <c r="B169" s="1" t="s">
        <v>506</v>
      </c>
      <c r="C169" s="1" t="s">
        <v>502</v>
      </c>
      <c r="D169" s="1" t="s">
        <v>503</v>
      </c>
      <c r="E169" s="1" t="s">
        <v>48</v>
      </c>
      <c r="F169" s="1" t="s">
        <v>71</v>
      </c>
      <c r="G169" s="1" t="s">
        <v>504</v>
      </c>
      <c r="H169" s="28" t="s">
        <v>126</v>
      </c>
      <c r="I169" s="29" t="n">
        <v>364282.98</v>
      </c>
      <c r="J169" s="30" t="n">
        <f aca="false">I169/$I$356</f>
        <v>0.0151180984917716</v>
      </c>
      <c r="L169" s="28" t="s">
        <v>33</v>
      </c>
    </row>
    <row r="170" customFormat="false" ht="15" hidden="false" customHeight="true" outlineLevel="0" collapsed="false">
      <c r="A170" s="1" t="s">
        <v>507</v>
      </c>
      <c r="B170" s="1" t="s">
        <v>508</v>
      </c>
      <c r="C170" s="1" t="s">
        <v>502</v>
      </c>
      <c r="D170" s="1" t="s">
        <v>503</v>
      </c>
      <c r="E170" s="1" t="s">
        <v>49</v>
      </c>
      <c r="F170" s="1" t="s">
        <v>71</v>
      </c>
      <c r="G170" s="1" t="s">
        <v>504</v>
      </c>
      <c r="H170" s="28" t="s">
        <v>126</v>
      </c>
      <c r="I170" s="29" t="n">
        <v>396616.21</v>
      </c>
      <c r="J170" s="30" t="n">
        <f aca="false">I170/$I$356</f>
        <v>0.0164599590302384</v>
      </c>
      <c r="L170" s="28" t="s">
        <v>33</v>
      </c>
    </row>
    <row r="171" customFormat="false" ht="15" hidden="false" customHeight="true" outlineLevel="0" collapsed="false">
      <c r="A171" s="1" t="s">
        <v>509</v>
      </c>
      <c r="B171" s="1" t="s">
        <v>510</v>
      </c>
      <c r="C171" s="1" t="s">
        <v>502</v>
      </c>
      <c r="D171" s="1" t="s">
        <v>503</v>
      </c>
      <c r="E171" s="1" t="s">
        <v>50</v>
      </c>
      <c r="F171" s="1" t="s">
        <v>71</v>
      </c>
      <c r="G171" s="1" t="s">
        <v>504</v>
      </c>
      <c r="H171" s="28" t="s">
        <v>126</v>
      </c>
      <c r="I171" s="29" t="n">
        <v>249268.69</v>
      </c>
      <c r="J171" s="30" t="n">
        <f aca="false">I171/$I$356</f>
        <v>0.0103448934296488</v>
      </c>
      <c r="L171" s="28" t="s">
        <v>33</v>
      </c>
    </row>
    <row r="172" customFormat="false" ht="15" hidden="false" customHeight="true" outlineLevel="0" collapsed="false">
      <c r="A172" s="1" t="s">
        <v>511</v>
      </c>
      <c r="B172" s="1" t="s">
        <v>512</v>
      </c>
      <c r="C172" s="1" t="s">
        <v>502</v>
      </c>
      <c r="D172" s="1" t="s">
        <v>503</v>
      </c>
      <c r="E172" s="1" t="s">
        <v>51</v>
      </c>
      <c r="F172" s="1" t="s">
        <v>71</v>
      </c>
      <c r="G172" s="1" t="s">
        <v>504</v>
      </c>
      <c r="H172" s="28" t="s">
        <v>126</v>
      </c>
      <c r="I172" s="29" t="n">
        <v>300139.81</v>
      </c>
      <c r="J172" s="30" t="n">
        <f aca="false">I172/$I$356</f>
        <v>0.012456094459537</v>
      </c>
      <c r="L172" s="28" t="s">
        <v>33</v>
      </c>
    </row>
    <row r="173" customFormat="false" ht="15" hidden="false" customHeight="true" outlineLevel="0" collapsed="false">
      <c r="A173" s="1" t="s">
        <v>513</v>
      </c>
      <c r="B173" s="1" t="s">
        <v>514</v>
      </c>
      <c r="C173" s="1" t="s">
        <v>502</v>
      </c>
      <c r="D173" s="1" t="s">
        <v>503</v>
      </c>
      <c r="E173" s="1" t="s">
        <v>52</v>
      </c>
      <c r="F173" s="1" t="s">
        <v>71</v>
      </c>
      <c r="G173" s="1" t="s">
        <v>504</v>
      </c>
      <c r="H173" s="28" t="s">
        <v>126</v>
      </c>
      <c r="I173" s="29" t="n">
        <v>371576.72</v>
      </c>
      <c r="J173" s="30" t="n">
        <f aca="false">I173/$I$356</f>
        <v>0.0154207958060776</v>
      </c>
      <c r="L173" s="28" t="s">
        <v>33</v>
      </c>
    </row>
    <row r="174" customFormat="false" ht="15" hidden="false" customHeight="true" outlineLevel="0" collapsed="false">
      <c r="A174" s="1" t="s">
        <v>515</v>
      </c>
      <c r="B174" s="1" t="s">
        <v>516</v>
      </c>
      <c r="C174" s="1" t="s">
        <v>502</v>
      </c>
      <c r="D174" s="1" t="s">
        <v>503</v>
      </c>
      <c r="E174" s="1" t="s">
        <v>53</v>
      </c>
      <c r="F174" s="1" t="s">
        <v>71</v>
      </c>
      <c r="G174" s="1" t="s">
        <v>504</v>
      </c>
      <c r="H174" s="28" t="s">
        <v>126</v>
      </c>
      <c r="I174" s="29" t="n">
        <v>266248.84</v>
      </c>
      <c r="J174" s="30" t="n">
        <f aca="false">I174/$I$356</f>
        <v>0.011049586193788</v>
      </c>
      <c r="L174" s="28" t="s">
        <v>33</v>
      </c>
    </row>
    <row r="175" customFormat="false" ht="15" hidden="false" customHeight="true" outlineLevel="0" collapsed="false">
      <c r="A175" s="1" t="s">
        <v>517</v>
      </c>
      <c r="B175" s="1" t="s">
        <v>518</v>
      </c>
      <c r="C175" s="1" t="s">
        <v>502</v>
      </c>
      <c r="D175" s="1" t="s">
        <v>503</v>
      </c>
      <c r="E175" s="1" t="s">
        <v>54</v>
      </c>
      <c r="F175" s="1" t="s">
        <v>71</v>
      </c>
      <c r="G175" s="1" t="s">
        <v>504</v>
      </c>
      <c r="H175" s="28" t="s">
        <v>126</v>
      </c>
      <c r="I175" s="29" t="n">
        <v>430603.06</v>
      </c>
      <c r="J175" s="30" t="n">
        <f aca="false">I175/$I$356</f>
        <v>0.0178704464093772</v>
      </c>
      <c r="L175" s="28" t="s">
        <v>33</v>
      </c>
    </row>
    <row r="176" customFormat="false" ht="15" hidden="false" customHeight="true" outlineLevel="0" collapsed="false">
      <c r="A176" s="1" t="s">
        <v>519</v>
      </c>
      <c r="B176" s="1" t="s">
        <v>520</v>
      </c>
      <c r="C176" s="1" t="s">
        <v>502</v>
      </c>
      <c r="D176" s="1" t="s">
        <v>503</v>
      </c>
      <c r="E176" s="1" t="s">
        <v>55</v>
      </c>
      <c r="F176" s="1" t="s">
        <v>71</v>
      </c>
      <c r="G176" s="1" t="s">
        <v>504</v>
      </c>
      <c r="H176" s="28" t="s">
        <v>126</v>
      </c>
      <c r="I176" s="29" t="n">
        <v>151991.26</v>
      </c>
      <c r="J176" s="30" t="n">
        <f aca="false">I176/$I$356</f>
        <v>0.00630778533372178</v>
      </c>
      <c r="L176" s="28" t="s">
        <v>33</v>
      </c>
    </row>
    <row r="177" customFormat="false" ht="15" hidden="false" customHeight="true" outlineLevel="0" collapsed="false">
      <c r="A177" s="1" t="s">
        <v>521</v>
      </c>
      <c r="B177" s="1" t="s">
        <v>522</v>
      </c>
      <c r="C177" s="1" t="s">
        <v>521</v>
      </c>
      <c r="D177" s="1" t="s">
        <v>522</v>
      </c>
      <c r="E177" s="1" t="s">
        <v>150</v>
      </c>
      <c r="F177" s="1" t="s">
        <v>71</v>
      </c>
      <c r="G177" s="1" t="s">
        <v>504</v>
      </c>
      <c r="H177" s="28" t="s">
        <v>126</v>
      </c>
      <c r="I177" s="29" t="n">
        <v>96</v>
      </c>
      <c r="J177" s="30" t="n">
        <f aca="false">I177/$I$356</f>
        <v>3.9840935066746E-006</v>
      </c>
      <c r="L177" s="28" t="s">
        <v>33</v>
      </c>
    </row>
    <row r="178" customFormat="false" ht="15" hidden="false" customHeight="true" outlineLevel="0" collapsed="false">
      <c r="A178" s="1" t="s">
        <v>523</v>
      </c>
      <c r="B178" s="1" t="s">
        <v>524</v>
      </c>
      <c r="C178" s="1" t="s">
        <v>521</v>
      </c>
      <c r="D178" s="1" t="s">
        <v>522</v>
      </c>
      <c r="E178" s="1" t="s">
        <v>48</v>
      </c>
      <c r="F178" s="1" t="s">
        <v>71</v>
      </c>
      <c r="G178" s="1" t="s">
        <v>504</v>
      </c>
      <c r="H178" s="28" t="s">
        <v>126</v>
      </c>
      <c r="I178" s="29" t="n">
        <v>10586</v>
      </c>
      <c r="J178" s="30" t="n">
        <f aca="false">I178/$I$356</f>
        <v>0.000439329311058931</v>
      </c>
      <c r="L178" s="28" t="s">
        <v>33</v>
      </c>
    </row>
    <row r="179" customFormat="false" ht="15" hidden="false" customHeight="true" outlineLevel="0" collapsed="false">
      <c r="A179" s="1" t="s">
        <v>525</v>
      </c>
      <c r="B179" s="1" t="s">
        <v>526</v>
      </c>
      <c r="C179" s="1" t="s">
        <v>521</v>
      </c>
      <c r="D179" s="1" t="s">
        <v>522</v>
      </c>
      <c r="E179" s="1" t="s">
        <v>49</v>
      </c>
      <c r="F179" s="1" t="s">
        <v>71</v>
      </c>
      <c r="G179" s="1" t="s">
        <v>504</v>
      </c>
      <c r="H179" s="28" t="s">
        <v>126</v>
      </c>
      <c r="I179" s="29" t="n">
        <v>117400.84</v>
      </c>
      <c r="J179" s="30" t="n">
        <f aca="false">I179/$I$356</f>
        <v>0.004872249211689</v>
      </c>
      <c r="L179" s="28" t="s">
        <v>33</v>
      </c>
    </row>
    <row r="180" customFormat="false" ht="15" hidden="false" customHeight="true" outlineLevel="0" collapsed="false">
      <c r="A180" s="1" t="s">
        <v>527</v>
      </c>
      <c r="B180" s="1" t="s">
        <v>528</v>
      </c>
      <c r="C180" s="1" t="s">
        <v>521</v>
      </c>
      <c r="D180" s="1" t="s">
        <v>522</v>
      </c>
      <c r="E180" s="1" t="s">
        <v>50</v>
      </c>
      <c r="F180" s="1" t="s">
        <v>71</v>
      </c>
      <c r="G180" s="1" t="s">
        <v>504</v>
      </c>
      <c r="H180" s="28" t="s">
        <v>126</v>
      </c>
      <c r="I180" s="29" t="n">
        <v>0</v>
      </c>
      <c r="J180" s="30" t="n">
        <f aca="false">I180/$I$356</f>
        <v>0</v>
      </c>
      <c r="L180" s="28" t="s">
        <v>33</v>
      </c>
    </row>
    <row r="181" customFormat="false" ht="15" hidden="false" customHeight="true" outlineLevel="0" collapsed="false">
      <c r="A181" s="1" t="s">
        <v>529</v>
      </c>
      <c r="B181" s="1" t="s">
        <v>530</v>
      </c>
      <c r="C181" s="1" t="s">
        <v>521</v>
      </c>
      <c r="D181" s="1" t="s">
        <v>522</v>
      </c>
      <c r="E181" s="1" t="s">
        <v>51</v>
      </c>
      <c r="F181" s="1" t="s">
        <v>71</v>
      </c>
      <c r="G181" s="1" t="s">
        <v>504</v>
      </c>
      <c r="H181" s="28" t="s">
        <v>126</v>
      </c>
      <c r="I181" s="29" t="n">
        <v>73642.01</v>
      </c>
      <c r="J181" s="30" t="n">
        <f aca="false">I181/$I$356</f>
        <v>0.00305621514436944</v>
      </c>
      <c r="L181" s="28" t="s">
        <v>33</v>
      </c>
    </row>
    <row r="182" customFormat="false" ht="15" hidden="false" customHeight="true" outlineLevel="0" collapsed="false">
      <c r="A182" s="1" t="s">
        <v>531</v>
      </c>
      <c r="B182" s="1" t="s">
        <v>532</v>
      </c>
      <c r="C182" s="1" t="s">
        <v>521</v>
      </c>
      <c r="D182" s="1" t="s">
        <v>522</v>
      </c>
      <c r="E182" s="1" t="s">
        <v>52</v>
      </c>
      <c r="F182" s="1" t="s">
        <v>71</v>
      </c>
      <c r="G182" s="1" t="s">
        <v>504</v>
      </c>
      <c r="H182" s="28" t="s">
        <v>126</v>
      </c>
      <c r="I182" s="29" t="n">
        <v>85</v>
      </c>
      <c r="J182" s="30" t="n">
        <f aca="false">I182/$I$356</f>
        <v>3.52758279236814E-006</v>
      </c>
      <c r="L182" s="28" t="s">
        <v>33</v>
      </c>
    </row>
    <row r="183" customFormat="false" ht="15" hidden="false" customHeight="true" outlineLevel="0" collapsed="false">
      <c r="A183" s="1" t="s">
        <v>533</v>
      </c>
      <c r="B183" s="1" t="s">
        <v>534</v>
      </c>
      <c r="C183" s="1" t="s">
        <v>521</v>
      </c>
      <c r="D183" s="1" t="s">
        <v>522</v>
      </c>
      <c r="E183" s="1" t="s">
        <v>53</v>
      </c>
      <c r="F183" s="1" t="s">
        <v>71</v>
      </c>
      <c r="G183" s="1" t="s">
        <v>504</v>
      </c>
      <c r="H183" s="28" t="s">
        <v>126</v>
      </c>
      <c r="I183" s="29" t="n">
        <v>14994</v>
      </c>
      <c r="J183" s="30" t="n">
        <f aca="false">I183/$I$356</f>
        <v>0.000622265604573739</v>
      </c>
      <c r="L183" s="28" t="s">
        <v>33</v>
      </c>
    </row>
    <row r="184" customFormat="false" ht="15" hidden="false" customHeight="true" outlineLevel="0" collapsed="false">
      <c r="A184" s="1" t="s">
        <v>535</v>
      </c>
      <c r="B184" s="1" t="s">
        <v>536</v>
      </c>
      <c r="C184" s="1" t="s">
        <v>521</v>
      </c>
      <c r="D184" s="1" t="s">
        <v>522</v>
      </c>
      <c r="E184" s="1" t="s">
        <v>54</v>
      </c>
      <c r="F184" s="1" t="s">
        <v>71</v>
      </c>
      <c r="G184" s="1" t="s">
        <v>504</v>
      </c>
      <c r="H184" s="28" t="s">
        <v>126</v>
      </c>
      <c r="I184" s="29" t="n">
        <v>85588.7</v>
      </c>
      <c r="J184" s="30" t="n">
        <f aca="false">I184/$I$356</f>
        <v>0.00355201441577834</v>
      </c>
      <c r="L184" s="28" t="s">
        <v>33</v>
      </c>
    </row>
    <row r="185" customFormat="false" ht="15" hidden="false" customHeight="true" outlineLevel="0" collapsed="false">
      <c r="A185" s="1" t="s">
        <v>537</v>
      </c>
      <c r="B185" s="1" t="s">
        <v>538</v>
      </c>
      <c r="C185" s="1" t="s">
        <v>521</v>
      </c>
      <c r="D185" s="1" t="s">
        <v>522</v>
      </c>
      <c r="E185" s="1" t="s">
        <v>55</v>
      </c>
      <c r="F185" s="1" t="s">
        <v>71</v>
      </c>
      <c r="G185" s="1" t="s">
        <v>504</v>
      </c>
      <c r="H185" s="28" t="s">
        <v>126</v>
      </c>
      <c r="I185" s="29" t="n">
        <v>13723.41</v>
      </c>
      <c r="J185" s="30" t="n">
        <f aca="false">I185/$I$356</f>
        <v>0.00056953488198368</v>
      </c>
      <c r="L185" s="28" t="s">
        <v>33</v>
      </c>
    </row>
    <row r="186" customFormat="false" ht="15" hidden="false" customHeight="true" outlineLevel="0" collapsed="false">
      <c r="A186" s="1" t="s">
        <v>539</v>
      </c>
      <c r="B186" s="1" t="s">
        <v>540</v>
      </c>
      <c r="C186" s="1" t="s">
        <v>539</v>
      </c>
      <c r="D186" s="1" t="s">
        <v>540</v>
      </c>
      <c r="E186" s="1" t="s">
        <v>150</v>
      </c>
      <c r="F186" s="1" t="s">
        <v>71</v>
      </c>
      <c r="G186" s="1" t="s">
        <v>504</v>
      </c>
      <c r="H186" s="28" t="s">
        <v>126</v>
      </c>
      <c r="I186" s="29" t="n">
        <v>6170.22</v>
      </c>
      <c r="J186" s="30" t="n">
        <f aca="false">I186/$I$356</f>
        <v>0.000256070139966185</v>
      </c>
      <c r="K186" s="1" t="s">
        <v>541</v>
      </c>
      <c r="L186" s="28" t="s">
        <v>33</v>
      </c>
    </row>
    <row r="187" customFormat="false" ht="15" hidden="false" customHeight="true" outlineLevel="0" collapsed="false">
      <c r="A187" s="1" t="s">
        <v>542</v>
      </c>
      <c r="B187" s="1" t="s">
        <v>543</v>
      </c>
      <c r="C187" s="1" t="s">
        <v>539</v>
      </c>
      <c r="D187" s="1" t="s">
        <v>540</v>
      </c>
      <c r="E187" s="1" t="s">
        <v>48</v>
      </c>
      <c r="F187" s="1" t="s">
        <v>71</v>
      </c>
      <c r="G187" s="1" t="s">
        <v>504</v>
      </c>
      <c r="H187" s="28" t="s">
        <v>126</v>
      </c>
      <c r="I187" s="29" t="n">
        <v>10600</v>
      </c>
      <c r="J187" s="30" t="n">
        <f aca="false">I187/$I$356</f>
        <v>0.000439910324695321</v>
      </c>
      <c r="K187" s="1" t="s">
        <v>541</v>
      </c>
      <c r="L187" s="28" t="s">
        <v>33</v>
      </c>
    </row>
    <row r="188" customFormat="false" ht="15" hidden="false" customHeight="true" outlineLevel="0" collapsed="false">
      <c r="A188" s="1" t="s">
        <v>544</v>
      </c>
      <c r="B188" s="1" t="s">
        <v>545</v>
      </c>
      <c r="C188" s="1" t="s">
        <v>539</v>
      </c>
      <c r="D188" s="1" t="s">
        <v>540</v>
      </c>
      <c r="E188" s="1" t="s">
        <v>49</v>
      </c>
      <c r="F188" s="1" t="s">
        <v>71</v>
      </c>
      <c r="G188" s="1" t="s">
        <v>504</v>
      </c>
      <c r="H188" s="28" t="s">
        <v>126</v>
      </c>
      <c r="I188" s="29" t="n">
        <v>29207.06</v>
      </c>
      <c r="J188" s="30" t="n">
        <f aca="false">I188/$I$356</f>
        <v>0.00121212143849016</v>
      </c>
      <c r="K188" s="1" t="s">
        <v>541</v>
      </c>
      <c r="L188" s="28" t="s">
        <v>33</v>
      </c>
    </row>
    <row r="189" customFormat="false" ht="15" hidden="false" customHeight="true" outlineLevel="0" collapsed="false">
      <c r="A189" s="1" t="s">
        <v>546</v>
      </c>
      <c r="B189" s="1" t="s">
        <v>547</v>
      </c>
      <c r="C189" s="1" t="s">
        <v>539</v>
      </c>
      <c r="D189" s="1" t="s">
        <v>540</v>
      </c>
      <c r="E189" s="1" t="s">
        <v>50</v>
      </c>
      <c r="F189" s="1" t="s">
        <v>71</v>
      </c>
      <c r="G189" s="1" t="s">
        <v>504</v>
      </c>
      <c r="H189" s="28" t="s">
        <v>126</v>
      </c>
      <c r="I189" s="29" t="n">
        <v>2100</v>
      </c>
      <c r="J189" s="30" t="n">
        <f aca="false">I189/$I$356</f>
        <v>8.71520454585069E-005</v>
      </c>
      <c r="K189" s="1" t="s">
        <v>541</v>
      </c>
      <c r="L189" s="28" t="s">
        <v>33</v>
      </c>
    </row>
    <row r="190" customFormat="false" ht="15" hidden="false" customHeight="true" outlineLevel="0" collapsed="false">
      <c r="A190" s="1" t="s">
        <v>548</v>
      </c>
      <c r="B190" s="1" t="s">
        <v>549</v>
      </c>
      <c r="C190" s="1" t="s">
        <v>539</v>
      </c>
      <c r="D190" s="1" t="s">
        <v>540</v>
      </c>
      <c r="E190" s="1" t="s">
        <v>51</v>
      </c>
      <c r="F190" s="1" t="s">
        <v>71</v>
      </c>
      <c r="G190" s="1" t="s">
        <v>504</v>
      </c>
      <c r="H190" s="28" t="s">
        <v>126</v>
      </c>
      <c r="I190" s="29" t="n">
        <v>4100</v>
      </c>
      <c r="J190" s="30" t="n">
        <f aca="false">I190/$I$356</f>
        <v>0.000170153993514228</v>
      </c>
      <c r="K190" s="1" t="s">
        <v>541</v>
      </c>
      <c r="L190" s="28" t="s">
        <v>33</v>
      </c>
    </row>
    <row r="191" customFormat="false" ht="15" hidden="false" customHeight="true" outlineLevel="0" collapsed="false">
      <c r="A191" s="1" t="s">
        <v>550</v>
      </c>
      <c r="B191" s="1" t="s">
        <v>551</v>
      </c>
      <c r="C191" s="1" t="s">
        <v>539</v>
      </c>
      <c r="D191" s="1" t="s">
        <v>540</v>
      </c>
      <c r="E191" s="1" t="s">
        <v>52</v>
      </c>
      <c r="F191" s="1" t="s">
        <v>71</v>
      </c>
      <c r="G191" s="1" t="s">
        <v>504</v>
      </c>
      <c r="H191" s="28" t="s">
        <v>126</v>
      </c>
      <c r="I191" s="29" t="n">
        <v>16632.5</v>
      </c>
      <c r="J191" s="30" t="n">
        <f aca="false">I191/$I$356</f>
        <v>0.000690264950518389</v>
      </c>
      <c r="K191" s="1" t="s">
        <v>541</v>
      </c>
      <c r="L191" s="28" t="s">
        <v>33</v>
      </c>
    </row>
    <row r="192" customFormat="false" ht="15" hidden="false" customHeight="true" outlineLevel="0" collapsed="false">
      <c r="A192" s="1" t="s">
        <v>552</v>
      </c>
      <c r="B192" s="1" t="s">
        <v>553</v>
      </c>
      <c r="C192" s="1" t="s">
        <v>539</v>
      </c>
      <c r="D192" s="1" t="s">
        <v>540</v>
      </c>
      <c r="E192" s="1" t="s">
        <v>53</v>
      </c>
      <c r="F192" s="1" t="s">
        <v>71</v>
      </c>
      <c r="G192" s="1" t="s">
        <v>504</v>
      </c>
      <c r="H192" s="28" t="s">
        <v>126</v>
      </c>
      <c r="I192" s="29" t="n">
        <v>14728.4</v>
      </c>
      <c r="J192" s="30" t="n">
        <f aca="false">I192/$I$356</f>
        <v>0.00061124294587194</v>
      </c>
      <c r="K192" s="1" t="s">
        <v>541</v>
      </c>
      <c r="L192" s="28" t="s">
        <v>33</v>
      </c>
    </row>
    <row r="193" customFormat="false" ht="15" hidden="false" customHeight="true" outlineLevel="0" collapsed="false">
      <c r="A193" s="1" t="s">
        <v>554</v>
      </c>
      <c r="B193" s="1" t="s">
        <v>555</v>
      </c>
      <c r="C193" s="1" t="s">
        <v>539</v>
      </c>
      <c r="D193" s="1" t="s">
        <v>540</v>
      </c>
      <c r="E193" s="1" t="s">
        <v>54</v>
      </c>
      <c r="F193" s="1" t="s">
        <v>71</v>
      </c>
      <c r="G193" s="1" t="s">
        <v>504</v>
      </c>
      <c r="H193" s="28" t="s">
        <v>126</v>
      </c>
      <c r="I193" s="29" t="n">
        <v>36846.71</v>
      </c>
      <c r="J193" s="30" t="n">
        <f aca="false">I193/$I$356</f>
        <v>0.00152917435472211</v>
      </c>
      <c r="K193" s="1" t="s">
        <v>541</v>
      </c>
      <c r="L193" s="28" t="s">
        <v>33</v>
      </c>
    </row>
    <row r="194" customFormat="false" ht="15" hidden="false" customHeight="true" outlineLevel="0" collapsed="false">
      <c r="A194" s="1" t="s">
        <v>556</v>
      </c>
      <c r="B194" s="1" t="s">
        <v>557</v>
      </c>
      <c r="C194" s="1" t="s">
        <v>539</v>
      </c>
      <c r="D194" s="1" t="s">
        <v>540</v>
      </c>
      <c r="E194" s="1" t="s">
        <v>55</v>
      </c>
      <c r="F194" s="1" t="s">
        <v>71</v>
      </c>
      <c r="G194" s="1" t="s">
        <v>504</v>
      </c>
      <c r="H194" s="28" t="s">
        <v>126</v>
      </c>
      <c r="I194" s="29" t="n">
        <v>850</v>
      </c>
      <c r="J194" s="30" t="n">
        <f aca="false">I194/$I$356</f>
        <v>3.52758279236814E-005</v>
      </c>
      <c r="K194" s="1" t="s">
        <v>541</v>
      </c>
      <c r="L194" s="28" t="s">
        <v>33</v>
      </c>
    </row>
    <row r="195" customFormat="false" ht="15" hidden="false" customHeight="true" outlineLevel="0" collapsed="false">
      <c r="A195" s="1" t="s">
        <v>558</v>
      </c>
      <c r="B195" s="1" t="s">
        <v>559</v>
      </c>
      <c r="C195" s="1" t="s">
        <v>558</v>
      </c>
      <c r="D195" s="1" t="s">
        <v>559</v>
      </c>
      <c r="E195" s="1" t="s">
        <v>150</v>
      </c>
      <c r="F195" s="1" t="s">
        <v>71</v>
      </c>
      <c r="G195" s="1" t="s">
        <v>559</v>
      </c>
      <c r="H195" s="28" t="s">
        <v>133</v>
      </c>
      <c r="I195" s="29" t="n">
        <v>8000</v>
      </c>
      <c r="J195" s="30" t="n">
        <f aca="false">I195/$I$356</f>
        <v>0.000332007792222884</v>
      </c>
      <c r="K195" s="1" t="s">
        <v>560</v>
      </c>
      <c r="L195" s="28" t="s">
        <v>32</v>
      </c>
    </row>
    <row r="196" customFormat="false" ht="15" hidden="false" customHeight="true" outlineLevel="0" collapsed="false">
      <c r="A196" s="1" t="s">
        <v>561</v>
      </c>
      <c r="B196" s="1" t="s">
        <v>562</v>
      </c>
      <c r="C196" s="1" t="s">
        <v>561</v>
      </c>
      <c r="D196" s="1" t="s">
        <v>562</v>
      </c>
      <c r="E196" s="1" t="s">
        <v>150</v>
      </c>
      <c r="F196" s="1" t="s">
        <v>71</v>
      </c>
      <c r="G196" s="1" t="s">
        <v>562</v>
      </c>
      <c r="H196" s="28" t="s">
        <v>134</v>
      </c>
      <c r="I196" s="29" t="n">
        <v>1367.13</v>
      </c>
      <c r="J196" s="30" t="n">
        <f aca="false">I196/$I$356</f>
        <v>5.67372266227088E-005</v>
      </c>
      <c r="L196" s="28" t="s">
        <v>39</v>
      </c>
    </row>
    <row r="197" customFormat="false" ht="15" hidden="false" customHeight="true" outlineLevel="0" collapsed="false">
      <c r="A197" s="1" t="s">
        <v>563</v>
      </c>
      <c r="B197" s="1" t="s">
        <v>564</v>
      </c>
      <c r="C197" s="1" t="s">
        <v>563</v>
      </c>
      <c r="D197" s="1" t="s">
        <v>564</v>
      </c>
      <c r="E197" s="1" t="s">
        <v>150</v>
      </c>
      <c r="F197" s="1" t="s">
        <v>71</v>
      </c>
      <c r="G197" s="1" t="s">
        <v>565</v>
      </c>
      <c r="H197" s="28" t="s">
        <v>134</v>
      </c>
      <c r="I197" s="29" t="n">
        <v>2475.47</v>
      </c>
      <c r="J197" s="30" t="n">
        <f aca="false">I197/$I$356</f>
        <v>0.000102734416176748</v>
      </c>
      <c r="L197" s="28" t="s">
        <v>41</v>
      </c>
    </row>
    <row r="198" customFormat="false" ht="15" hidden="false" customHeight="true" outlineLevel="0" collapsed="false">
      <c r="A198" s="1" t="s">
        <v>566</v>
      </c>
      <c r="B198" s="1" t="s">
        <v>567</v>
      </c>
      <c r="C198" s="1" t="s">
        <v>563</v>
      </c>
      <c r="D198" s="1" t="s">
        <v>564</v>
      </c>
      <c r="E198" s="1" t="s">
        <v>48</v>
      </c>
      <c r="F198" s="1" t="s">
        <v>71</v>
      </c>
      <c r="G198" s="1" t="s">
        <v>565</v>
      </c>
      <c r="H198" s="28" t="s">
        <v>134</v>
      </c>
      <c r="I198" s="29" t="n">
        <v>152.48</v>
      </c>
      <c r="J198" s="30" t="n">
        <f aca="false">I198/$I$356</f>
        <v>6.32806851976816E-006</v>
      </c>
      <c r="L198" s="28" t="s">
        <v>41</v>
      </c>
    </row>
    <row r="199" customFormat="false" ht="15" hidden="false" customHeight="true" outlineLevel="0" collapsed="false">
      <c r="A199" s="1" t="s">
        <v>568</v>
      </c>
      <c r="B199" s="1" t="s">
        <v>569</v>
      </c>
      <c r="C199" s="1" t="s">
        <v>563</v>
      </c>
      <c r="D199" s="1" t="s">
        <v>564</v>
      </c>
      <c r="E199" s="1" t="s">
        <v>49</v>
      </c>
      <c r="F199" s="1" t="s">
        <v>71</v>
      </c>
      <c r="G199" s="1" t="s">
        <v>565</v>
      </c>
      <c r="H199" s="28" t="s">
        <v>134</v>
      </c>
      <c r="I199" s="29" t="n">
        <v>152.48</v>
      </c>
      <c r="J199" s="30" t="n">
        <f aca="false">I199/$I$356</f>
        <v>6.32806851976816E-006</v>
      </c>
      <c r="L199" s="28" t="s">
        <v>41</v>
      </c>
    </row>
    <row r="200" customFormat="false" ht="15" hidden="false" customHeight="true" outlineLevel="0" collapsed="false">
      <c r="A200" s="1" t="s">
        <v>570</v>
      </c>
      <c r="B200" s="1" t="s">
        <v>571</v>
      </c>
      <c r="C200" s="1" t="s">
        <v>563</v>
      </c>
      <c r="D200" s="1" t="s">
        <v>564</v>
      </c>
      <c r="E200" s="1" t="s">
        <v>50</v>
      </c>
      <c r="F200" s="1" t="s">
        <v>71</v>
      </c>
      <c r="G200" s="1" t="s">
        <v>565</v>
      </c>
      <c r="H200" s="28" t="s">
        <v>134</v>
      </c>
      <c r="I200" s="29" t="n">
        <v>164.9</v>
      </c>
      <c r="J200" s="30" t="n">
        <f aca="false">I200/$I$356</f>
        <v>6.84351061719419E-006</v>
      </c>
      <c r="L200" s="28" t="s">
        <v>41</v>
      </c>
    </row>
    <row r="201" customFormat="false" ht="15" hidden="false" customHeight="true" outlineLevel="0" collapsed="false">
      <c r="A201" s="1" t="s">
        <v>572</v>
      </c>
      <c r="B201" s="1" t="s">
        <v>573</v>
      </c>
      <c r="C201" s="1" t="s">
        <v>563</v>
      </c>
      <c r="D201" s="1" t="s">
        <v>564</v>
      </c>
      <c r="E201" s="1" t="s">
        <v>51</v>
      </c>
      <c r="F201" s="1" t="s">
        <v>71</v>
      </c>
      <c r="G201" s="1" t="s">
        <v>565</v>
      </c>
      <c r="H201" s="28" t="s">
        <v>134</v>
      </c>
      <c r="I201" s="29" t="n">
        <v>153.9</v>
      </c>
      <c r="J201" s="30" t="n">
        <f aca="false">I201/$I$356</f>
        <v>6.38699990288772E-006</v>
      </c>
      <c r="L201" s="28" t="s">
        <v>41</v>
      </c>
    </row>
    <row r="202" customFormat="false" ht="15" hidden="false" customHeight="true" outlineLevel="0" collapsed="false">
      <c r="A202" s="1" t="s">
        <v>574</v>
      </c>
      <c r="B202" s="1" t="s">
        <v>575</v>
      </c>
      <c r="C202" s="1" t="s">
        <v>563</v>
      </c>
      <c r="D202" s="1" t="s">
        <v>564</v>
      </c>
      <c r="E202" s="1" t="s">
        <v>52</v>
      </c>
      <c r="F202" s="1" t="s">
        <v>71</v>
      </c>
      <c r="G202" s="1" t="s">
        <v>565</v>
      </c>
      <c r="H202" s="28" t="s">
        <v>134</v>
      </c>
      <c r="I202" s="29" t="n">
        <v>294.17</v>
      </c>
      <c r="J202" s="30" t="n">
        <f aca="false">I202/$I$356</f>
        <v>1.22083415297757E-005</v>
      </c>
      <c r="L202" s="28" t="s">
        <v>41</v>
      </c>
    </row>
    <row r="203" customFormat="false" ht="15" hidden="false" customHeight="true" outlineLevel="0" collapsed="false">
      <c r="A203" s="1" t="s">
        <v>576</v>
      </c>
      <c r="B203" s="1" t="s">
        <v>577</v>
      </c>
      <c r="C203" s="1" t="s">
        <v>563</v>
      </c>
      <c r="D203" s="1" t="s">
        <v>564</v>
      </c>
      <c r="E203" s="1" t="s">
        <v>53</v>
      </c>
      <c r="F203" s="1" t="s">
        <v>71</v>
      </c>
      <c r="G203" s="1" t="s">
        <v>565</v>
      </c>
      <c r="H203" s="28" t="s">
        <v>134</v>
      </c>
      <c r="I203" s="29" t="n">
        <v>1404.96</v>
      </c>
      <c r="J203" s="30" t="n">
        <f aca="false">I203/$I$356</f>
        <v>5.83072084701828E-005</v>
      </c>
      <c r="L203" s="28" t="s">
        <v>41</v>
      </c>
    </row>
    <row r="204" customFormat="false" ht="15" hidden="false" customHeight="true" outlineLevel="0" collapsed="false">
      <c r="A204" s="1" t="s">
        <v>578</v>
      </c>
      <c r="B204" s="1" t="s">
        <v>579</v>
      </c>
      <c r="C204" s="1" t="s">
        <v>563</v>
      </c>
      <c r="D204" s="1" t="s">
        <v>564</v>
      </c>
      <c r="E204" s="1" t="s">
        <v>54</v>
      </c>
      <c r="F204" s="1" t="s">
        <v>71</v>
      </c>
      <c r="G204" s="1" t="s">
        <v>565</v>
      </c>
      <c r="H204" s="28" t="s">
        <v>134</v>
      </c>
      <c r="I204" s="29" t="n">
        <v>659.21</v>
      </c>
      <c r="J204" s="30" t="n">
        <f aca="false">I204/$I$356</f>
        <v>2.73578570889059E-005</v>
      </c>
      <c r="L204" s="28" t="s">
        <v>41</v>
      </c>
    </row>
    <row r="205" customFormat="false" ht="15" hidden="false" customHeight="true" outlineLevel="0" collapsed="false">
      <c r="A205" s="1" t="s">
        <v>580</v>
      </c>
      <c r="B205" s="1" t="s">
        <v>581</v>
      </c>
      <c r="C205" s="1" t="s">
        <v>563</v>
      </c>
      <c r="D205" s="1" t="s">
        <v>564</v>
      </c>
      <c r="E205" s="1" t="s">
        <v>55</v>
      </c>
      <c r="F205" s="1" t="s">
        <v>71</v>
      </c>
      <c r="G205" s="1" t="s">
        <v>565</v>
      </c>
      <c r="H205" s="28" t="s">
        <v>134</v>
      </c>
      <c r="I205" s="29" t="n">
        <v>360.06</v>
      </c>
      <c r="J205" s="30" t="n">
        <f aca="false">I205/$I$356</f>
        <v>1.49428407084714E-005</v>
      </c>
      <c r="L205" s="28" t="s">
        <v>41</v>
      </c>
    </row>
    <row r="206" customFormat="false" ht="15" hidden="false" customHeight="true" outlineLevel="0" collapsed="false">
      <c r="A206" s="1" t="s">
        <v>582</v>
      </c>
      <c r="B206" s="1" t="s">
        <v>583</v>
      </c>
      <c r="C206" s="1" t="s">
        <v>582</v>
      </c>
      <c r="D206" s="1" t="s">
        <v>583</v>
      </c>
      <c r="E206" s="1" t="s">
        <v>150</v>
      </c>
      <c r="F206" s="1" t="s">
        <v>71</v>
      </c>
      <c r="G206" s="1" t="s">
        <v>584</v>
      </c>
      <c r="H206" s="28" t="s">
        <v>134</v>
      </c>
      <c r="I206" s="29" t="n">
        <v>0</v>
      </c>
      <c r="J206" s="30" t="n">
        <f aca="false">I206/$I$356</f>
        <v>0</v>
      </c>
      <c r="K206" s="1" t="s">
        <v>585</v>
      </c>
      <c r="L206" s="28" t="s">
        <v>34</v>
      </c>
    </row>
    <row r="207" customFormat="false" ht="15" hidden="false" customHeight="true" outlineLevel="0" collapsed="false">
      <c r="A207" s="1" t="s">
        <v>586</v>
      </c>
      <c r="B207" s="1" t="s">
        <v>587</v>
      </c>
      <c r="C207" s="1" t="s">
        <v>582</v>
      </c>
      <c r="D207" s="1" t="s">
        <v>583</v>
      </c>
      <c r="E207" s="1" t="s">
        <v>48</v>
      </c>
      <c r="F207" s="1" t="s">
        <v>71</v>
      </c>
      <c r="G207" s="1" t="s">
        <v>584</v>
      </c>
      <c r="H207" s="28" t="s">
        <v>134</v>
      </c>
      <c r="I207" s="29" t="n">
        <v>25812</v>
      </c>
      <c r="J207" s="30" t="n">
        <f aca="false">I207/$I$356</f>
        <v>0.00107122314160713</v>
      </c>
      <c r="K207" s="1" t="s">
        <v>585</v>
      </c>
      <c r="L207" s="28" t="s">
        <v>34</v>
      </c>
    </row>
    <row r="208" customFormat="false" ht="15" hidden="false" customHeight="true" outlineLevel="0" collapsed="false">
      <c r="A208" s="1" t="s">
        <v>588</v>
      </c>
      <c r="B208" s="1" t="s">
        <v>589</v>
      </c>
      <c r="C208" s="1" t="s">
        <v>582</v>
      </c>
      <c r="D208" s="1" t="s">
        <v>583</v>
      </c>
      <c r="E208" s="1" t="s">
        <v>49</v>
      </c>
      <c r="F208" s="1" t="s">
        <v>71</v>
      </c>
      <c r="G208" s="1" t="s">
        <v>584</v>
      </c>
      <c r="H208" s="28" t="s">
        <v>134</v>
      </c>
      <c r="I208" s="29" t="n">
        <v>37031.38</v>
      </c>
      <c r="J208" s="30" t="n">
        <f aca="false">I208/$I$356</f>
        <v>0.00153683833959583</v>
      </c>
      <c r="K208" s="1" t="s">
        <v>585</v>
      </c>
      <c r="L208" s="28" t="s">
        <v>34</v>
      </c>
    </row>
    <row r="209" customFormat="false" ht="15" hidden="false" customHeight="true" outlineLevel="0" collapsed="false">
      <c r="A209" s="1" t="s">
        <v>590</v>
      </c>
      <c r="B209" s="1" t="s">
        <v>591</v>
      </c>
      <c r="C209" s="1" t="s">
        <v>582</v>
      </c>
      <c r="D209" s="1" t="s">
        <v>583</v>
      </c>
      <c r="E209" s="1" t="s">
        <v>50</v>
      </c>
      <c r="F209" s="1" t="s">
        <v>71</v>
      </c>
      <c r="G209" s="1" t="s">
        <v>584</v>
      </c>
      <c r="H209" s="28" t="s">
        <v>134</v>
      </c>
      <c r="I209" s="29" t="n">
        <v>39999</v>
      </c>
      <c r="J209" s="30" t="n">
        <f aca="false">I209/$I$356</f>
        <v>0.00165999746014039</v>
      </c>
      <c r="K209" s="1" t="s">
        <v>585</v>
      </c>
      <c r="L209" s="28" t="s">
        <v>34</v>
      </c>
    </row>
    <row r="210" customFormat="false" ht="15" hidden="false" customHeight="true" outlineLevel="0" collapsed="false">
      <c r="A210" s="1" t="s">
        <v>592</v>
      </c>
      <c r="B210" s="1" t="s">
        <v>593</v>
      </c>
      <c r="C210" s="1" t="s">
        <v>582</v>
      </c>
      <c r="D210" s="1" t="s">
        <v>583</v>
      </c>
      <c r="E210" s="1" t="s">
        <v>51</v>
      </c>
      <c r="F210" s="1" t="s">
        <v>71</v>
      </c>
      <c r="G210" s="1" t="s">
        <v>584</v>
      </c>
      <c r="H210" s="28" t="s">
        <v>134</v>
      </c>
      <c r="I210" s="29" t="n">
        <v>30692</v>
      </c>
      <c r="J210" s="30" t="n">
        <f aca="false">I210/$I$356</f>
        <v>0.00127374789486309</v>
      </c>
      <c r="K210" s="1" t="s">
        <v>585</v>
      </c>
      <c r="L210" s="28" t="s">
        <v>34</v>
      </c>
    </row>
    <row r="211" customFormat="false" ht="15" hidden="false" customHeight="true" outlineLevel="0" collapsed="false">
      <c r="A211" s="1" t="s">
        <v>594</v>
      </c>
      <c r="B211" s="1" t="s">
        <v>595</v>
      </c>
      <c r="C211" s="1" t="s">
        <v>582</v>
      </c>
      <c r="D211" s="1" t="s">
        <v>583</v>
      </c>
      <c r="E211" s="1" t="s">
        <v>52</v>
      </c>
      <c r="F211" s="1" t="s">
        <v>71</v>
      </c>
      <c r="G211" s="1" t="s">
        <v>584</v>
      </c>
      <c r="H211" s="28" t="s">
        <v>134</v>
      </c>
      <c r="I211" s="29" t="n">
        <v>37288</v>
      </c>
      <c r="J211" s="30" t="n">
        <f aca="false">I211/$I$356</f>
        <v>0.00154748831955086</v>
      </c>
      <c r="K211" s="1" t="s">
        <v>585</v>
      </c>
      <c r="L211" s="28" t="s">
        <v>34</v>
      </c>
    </row>
    <row r="212" customFormat="false" ht="15" hidden="false" customHeight="true" outlineLevel="0" collapsed="false">
      <c r="A212" s="1" t="s">
        <v>596</v>
      </c>
      <c r="B212" s="1" t="s">
        <v>597</v>
      </c>
      <c r="C212" s="1" t="s">
        <v>582</v>
      </c>
      <c r="D212" s="1" t="s">
        <v>583</v>
      </c>
      <c r="E212" s="1" t="s">
        <v>53</v>
      </c>
      <c r="F212" s="1" t="s">
        <v>71</v>
      </c>
      <c r="G212" s="1" t="s">
        <v>584</v>
      </c>
      <c r="H212" s="28" t="s">
        <v>134</v>
      </c>
      <c r="I212" s="29" t="n">
        <v>68823</v>
      </c>
      <c r="J212" s="30" t="n">
        <f aca="false">I212/$I$356</f>
        <v>0.00285622153551944</v>
      </c>
      <c r="K212" s="1" t="s">
        <v>585</v>
      </c>
      <c r="L212" s="28" t="s">
        <v>34</v>
      </c>
    </row>
    <row r="213" customFormat="false" ht="15" hidden="false" customHeight="true" outlineLevel="0" collapsed="false">
      <c r="A213" s="1" t="s">
        <v>598</v>
      </c>
      <c r="B213" s="1" t="s">
        <v>599</v>
      </c>
      <c r="C213" s="1" t="s">
        <v>582</v>
      </c>
      <c r="D213" s="1" t="s">
        <v>583</v>
      </c>
      <c r="E213" s="1" t="s">
        <v>54</v>
      </c>
      <c r="F213" s="1" t="s">
        <v>71</v>
      </c>
      <c r="G213" s="1" t="s">
        <v>584</v>
      </c>
      <c r="H213" s="28" t="s">
        <v>134</v>
      </c>
      <c r="I213" s="29" t="n">
        <v>17537.99</v>
      </c>
      <c r="J213" s="30" t="n">
        <f aca="false">I213/$I$356</f>
        <v>0.000727843667490876</v>
      </c>
      <c r="K213" s="1" t="s">
        <v>585</v>
      </c>
      <c r="L213" s="28" t="s">
        <v>34</v>
      </c>
    </row>
    <row r="214" customFormat="false" ht="15" hidden="false" customHeight="true" outlineLevel="0" collapsed="false">
      <c r="A214" s="1" t="s">
        <v>600</v>
      </c>
      <c r="B214" s="1" t="s">
        <v>601</v>
      </c>
      <c r="C214" s="1" t="s">
        <v>582</v>
      </c>
      <c r="D214" s="1" t="s">
        <v>583</v>
      </c>
      <c r="E214" s="1" t="s">
        <v>55</v>
      </c>
      <c r="F214" s="1" t="s">
        <v>71</v>
      </c>
      <c r="G214" s="1" t="s">
        <v>584</v>
      </c>
      <c r="H214" s="28" t="s">
        <v>134</v>
      </c>
      <c r="I214" s="29" t="n">
        <v>13608.04</v>
      </c>
      <c r="J214" s="30" t="n">
        <f aca="false">I214/$I$356</f>
        <v>0.000564746914610086</v>
      </c>
      <c r="K214" s="1" t="s">
        <v>585</v>
      </c>
      <c r="L214" s="28" t="s">
        <v>34</v>
      </c>
    </row>
    <row r="215" customFormat="false" ht="15" hidden="false" customHeight="true" outlineLevel="0" collapsed="false">
      <c r="A215" s="1" t="s">
        <v>602</v>
      </c>
      <c r="B215" s="1" t="s">
        <v>603</v>
      </c>
      <c r="C215" s="1" t="s">
        <v>602</v>
      </c>
      <c r="D215" s="1" t="s">
        <v>603</v>
      </c>
      <c r="E215" s="1" t="s">
        <v>150</v>
      </c>
      <c r="F215" s="1" t="s">
        <v>71</v>
      </c>
      <c r="G215" s="1" t="s">
        <v>604</v>
      </c>
      <c r="H215" s="28" t="s">
        <v>134</v>
      </c>
      <c r="I215" s="29" t="n">
        <v>3995.57</v>
      </c>
      <c r="J215" s="30" t="n">
        <f aca="false">I215/$I$356</f>
        <v>0.000165820046796498</v>
      </c>
      <c r="L215" s="28" t="s">
        <v>34</v>
      </c>
    </row>
    <row r="216" customFormat="false" ht="15" hidden="false" customHeight="true" outlineLevel="0" collapsed="false">
      <c r="A216" s="1" t="s">
        <v>605</v>
      </c>
      <c r="B216" s="1" t="s">
        <v>606</v>
      </c>
      <c r="C216" s="1" t="s">
        <v>602</v>
      </c>
      <c r="D216" s="1" t="s">
        <v>603</v>
      </c>
      <c r="E216" s="1" t="s">
        <v>48</v>
      </c>
      <c r="F216" s="1" t="s">
        <v>71</v>
      </c>
      <c r="G216" s="1" t="s">
        <v>604</v>
      </c>
      <c r="H216" s="28" t="s">
        <v>134</v>
      </c>
      <c r="I216" s="29" t="n">
        <v>7718.35</v>
      </c>
      <c r="J216" s="30" t="n">
        <f aca="false">I216/$I$356</f>
        <v>0.000320319042887937</v>
      </c>
      <c r="L216" s="28" t="s">
        <v>34</v>
      </c>
    </row>
    <row r="217" customFormat="false" ht="15" hidden="false" customHeight="true" outlineLevel="0" collapsed="false">
      <c r="A217" s="1" t="s">
        <v>607</v>
      </c>
      <c r="B217" s="1" t="s">
        <v>608</v>
      </c>
      <c r="C217" s="1" t="s">
        <v>602</v>
      </c>
      <c r="D217" s="1" t="s">
        <v>603</v>
      </c>
      <c r="E217" s="1" t="s">
        <v>49</v>
      </c>
      <c r="F217" s="1" t="s">
        <v>71</v>
      </c>
      <c r="G217" s="1" t="s">
        <v>604</v>
      </c>
      <c r="H217" s="28" t="s">
        <v>134</v>
      </c>
      <c r="I217" s="29" t="n">
        <v>9748.24</v>
      </c>
      <c r="J217" s="30" t="n">
        <f aca="false">I217/$I$356</f>
        <v>0.00040456145505735</v>
      </c>
      <c r="L217" s="28" t="s">
        <v>34</v>
      </c>
    </row>
    <row r="218" customFormat="false" ht="15" hidden="false" customHeight="true" outlineLevel="0" collapsed="false">
      <c r="A218" s="1" t="s">
        <v>609</v>
      </c>
      <c r="B218" s="1" t="s">
        <v>610</v>
      </c>
      <c r="C218" s="1" t="s">
        <v>602</v>
      </c>
      <c r="D218" s="1" t="s">
        <v>603</v>
      </c>
      <c r="E218" s="1" t="s">
        <v>50</v>
      </c>
      <c r="F218" s="1" t="s">
        <v>71</v>
      </c>
      <c r="G218" s="1" t="s">
        <v>604</v>
      </c>
      <c r="H218" s="28" t="s">
        <v>134</v>
      </c>
      <c r="I218" s="29" t="n">
        <v>2153.77</v>
      </c>
      <c r="J218" s="30" t="n">
        <f aca="false">I218/$I$356</f>
        <v>8.9383552831985E-005</v>
      </c>
      <c r="L218" s="28" t="s">
        <v>34</v>
      </c>
    </row>
    <row r="219" customFormat="false" ht="15" hidden="false" customHeight="true" outlineLevel="0" collapsed="false">
      <c r="A219" s="1" t="s">
        <v>611</v>
      </c>
      <c r="B219" s="1" t="s">
        <v>612</v>
      </c>
      <c r="C219" s="1" t="s">
        <v>602</v>
      </c>
      <c r="D219" s="1" t="s">
        <v>603</v>
      </c>
      <c r="E219" s="1" t="s">
        <v>51</v>
      </c>
      <c r="F219" s="1" t="s">
        <v>71</v>
      </c>
      <c r="G219" s="1" t="s">
        <v>604</v>
      </c>
      <c r="H219" s="28" t="s">
        <v>134</v>
      </c>
      <c r="I219" s="29" t="n">
        <v>6220.97</v>
      </c>
      <c r="J219" s="30" t="n">
        <f aca="false">I219/$I$356</f>
        <v>0.000258176314398099</v>
      </c>
      <c r="L219" s="28" t="s">
        <v>34</v>
      </c>
    </row>
    <row r="220" customFormat="false" ht="15" hidden="false" customHeight="true" outlineLevel="0" collapsed="false">
      <c r="A220" s="1" t="s">
        <v>613</v>
      </c>
      <c r="B220" s="1" t="s">
        <v>614</v>
      </c>
      <c r="C220" s="1" t="s">
        <v>602</v>
      </c>
      <c r="D220" s="1" t="s">
        <v>603</v>
      </c>
      <c r="E220" s="1" t="s">
        <v>52</v>
      </c>
      <c r="F220" s="1" t="s">
        <v>71</v>
      </c>
      <c r="G220" s="1" t="s">
        <v>604</v>
      </c>
      <c r="H220" s="28" t="s">
        <v>134</v>
      </c>
      <c r="I220" s="29" t="n">
        <v>950.17</v>
      </c>
      <c r="J220" s="30" t="n">
        <f aca="false">I220/$I$356</f>
        <v>3.94329804920521E-005</v>
      </c>
      <c r="L220" s="28" t="s">
        <v>34</v>
      </c>
    </row>
    <row r="221" customFormat="false" ht="15" hidden="false" customHeight="true" outlineLevel="0" collapsed="false">
      <c r="A221" s="1" t="s">
        <v>615</v>
      </c>
      <c r="B221" s="1" t="s">
        <v>616</v>
      </c>
      <c r="C221" s="1" t="s">
        <v>602</v>
      </c>
      <c r="D221" s="1" t="s">
        <v>603</v>
      </c>
      <c r="E221" s="1" t="s">
        <v>53</v>
      </c>
      <c r="F221" s="1" t="s">
        <v>71</v>
      </c>
      <c r="G221" s="1" t="s">
        <v>604</v>
      </c>
      <c r="H221" s="28" t="s">
        <v>134</v>
      </c>
      <c r="I221" s="29" t="n">
        <v>3826.26</v>
      </c>
      <c r="J221" s="30" t="n">
        <f aca="false">I221/$I$356</f>
        <v>0.000158793516883841</v>
      </c>
      <c r="L221" s="28" t="s">
        <v>34</v>
      </c>
    </row>
    <row r="222" customFormat="false" ht="15" hidden="false" customHeight="true" outlineLevel="0" collapsed="false">
      <c r="A222" s="1" t="s">
        <v>617</v>
      </c>
      <c r="B222" s="1" t="s">
        <v>618</v>
      </c>
      <c r="C222" s="1" t="s">
        <v>602</v>
      </c>
      <c r="D222" s="1" t="s">
        <v>603</v>
      </c>
      <c r="E222" s="1" t="s">
        <v>54</v>
      </c>
      <c r="F222" s="1" t="s">
        <v>71</v>
      </c>
      <c r="G222" s="1" t="s">
        <v>604</v>
      </c>
      <c r="H222" s="28" t="s">
        <v>134</v>
      </c>
      <c r="I222" s="29" t="n">
        <v>953.2</v>
      </c>
      <c r="J222" s="30" t="n">
        <f aca="false">I222/$I$356</f>
        <v>3.95587284433566E-005</v>
      </c>
      <c r="L222" s="28" t="s">
        <v>34</v>
      </c>
    </row>
    <row r="223" customFormat="false" ht="15" hidden="false" customHeight="true" outlineLevel="0" collapsed="false">
      <c r="A223" s="1" t="s">
        <v>619</v>
      </c>
      <c r="B223" s="1" t="s">
        <v>620</v>
      </c>
      <c r="C223" s="1" t="s">
        <v>602</v>
      </c>
      <c r="D223" s="1" t="s">
        <v>603</v>
      </c>
      <c r="E223" s="1" t="s">
        <v>55</v>
      </c>
      <c r="F223" s="1" t="s">
        <v>71</v>
      </c>
      <c r="G223" s="1" t="s">
        <v>604</v>
      </c>
      <c r="H223" s="28" t="s">
        <v>134</v>
      </c>
      <c r="I223" s="29" t="n">
        <v>3860.86</v>
      </c>
      <c r="J223" s="30" t="n">
        <f aca="false">I223/$I$356</f>
        <v>0.000160229450585205</v>
      </c>
      <c r="L223" s="28" t="s">
        <v>34</v>
      </c>
    </row>
    <row r="224" customFormat="false" ht="15" hidden="false" customHeight="true" outlineLevel="0" collapsed="false">
      <c r="A224" s="1" t="s">
        <v>621</v>
      </c>
      <c r="B224" s="1" t="s">
        <v>622</v>
      </c>
      <c r="C224" s="1" t="s">
        <v>621</v>
      </c>
      <c r="D224" s="1" t="s">
        <v>622</v>
      </c>
      <c r="E224" s="1" t="s">
        <v>150</v>
      </c>
      <c r="F224" s="1" t="s">
        <v>71</v>
      </c>
      <c r="G224" s="1" t="s">
        <v>622</v>
      </c>
      <c r="H224" s="28" t="s">
        <v>134</v>
      </c>
      <c r="I224" s="29" t="n">
        <v>125507.45</v>
      </c>
      <c r="J224" s="30" t="n">
        <f aca="false">I224/$I$356</f>
        <v>0.00520868142275299</v>
      </c>
      <c r="K224" s="1" t="s">
        <v>623</v>
      </c>
      <c r="L224" s="28" t="s">
        <v>41</v>
      </c>
    </row>
    <row r="225" customFormat="false" ht="15" hidden="false" customHeight="true" outlineLevel="0" collapsed="false">
      <c r="A225" s="1" t="s">
        <v>624</v>
      </c>
      <c r="B225" s="1" t="s">
        <v>625</v>
      </c>
      <c r="C225" s="1" t="s">
        <v>624</v>
      </c>
      <c r="D225" s="1" t="s">
        <v>625</v>
      </c>
      <c r="E225" s="1" t="s">
        <v>150</v>
      </c>
      <c r="F225" s="1" t="s">
        <v>71</v>
      </c>
      <c r="G225" s="1" t="s">
        <v>625</v>
      </c>
      <c r="H225" s="28" t="s">
        <v>134</v>
      </c>
      <c r="I225" s="29" t="n">
        <v>0</v>
      </c>
      <c r="J225" s="30" t="n">
        <f aca="false">I225/$I$356</f>
        <v>0</v>
      </c>
      <c r="L225" s="28" t="s">
        <v>39</v>
      </c>
    </row>
    <row r="226" customFormat="false" ht="15" hidden="false" customHeight="true" outlineLevel="0" collapsed="false">
      <c r="A226" s="1" t="s">
        <v>626</v>
      </c>
      <c r="B226" s="1" t="s">
        <v>627</v>
      </c>
      <c r="C226" s="1" t="s">
        <v>626</v>
      </c>
      <c r="D226" s="1" t="s">
        <v>627</v>
      </c>
      <c r="E226" s="1" t="s">
        <v>150</v>
      </c>
      <c r="F226" s="1" t="s">
        <v>71</v>
      </c>
      <c r="G226" s="1" t="s">
        <v>627</v>
      </c>
      <c r="H226" s="28" t="s">
        <v>134</v>
      </c>
      <c r="I226" s="29" t="n">
        <v>9784.35</v>
      </c>
      <c r="J226" s="30" t="n">
        <f aca="false">I226/$I$356</f>
        <v>0.000406060055229496</v>
      </c>
      <c r="L226" s="28" t="s">
        <v>34</v>
      </c>
    </row>
    <row r="227" customFormat="false" ht="15" hidden="false" customHeight="true" outlineLevel="0" collapsed="false">
      <c r="A227" s="1" t="s">
        <v>628</v>
      </c>
      <c r="B227" s="1" t="s">
        <v>629</v>
      </c>
      <c r="C227" s="1" t="s">
        <v>626</v>
      </c>
      <c r="D227" s="1" t="s">
        <v>627</v>
      </c>
      <c r="E227" s="1" t="s">
        <v>48</v>
      </c>
      <c r="F227" s="1" t="s">
        <v>71</v>
      </c>
      <c r="G227" s="1" t="s">
        <v>627</v>
      </c>
      <c r="H227" s="28" t="s">
        <v>134</v>
      </c>
      <c r="I227" s="29" t="n">
        <v>2959.63</v>
      </c>
      <c r="J227" s="30" t="n">
        <f aca="false">I227/$I$356</f>
        <v>0.000122827527762077</v>
      </c>
      <c r="L227" s="28" t="s">
        <v>34</v>
      </c>
    </row>
    <row r="228" customFormat="false" ht="15" hidden="false" customHeight="true" outlineLevel="0" collapsed="false">
      <c r="A228" s="1" t="s">
        <v>630</v>
      </c>
      <c r="B228" s="1" t="s">
        <v>631</v>
      </c>
      <c r="C228" s="1" t="s">
        <v>626</v>
      </c>
      <c r="D228" s="1" t="s">
        <v>627</v>
      </c>
      <c r="E228" s="1" t="s">
        <v>49</v>
      </c>
      <c r="F228" s="1" t="s">
        <v>71</v>
      </c>
      <c r="G228" s="1" t="s">
        <v>627</v>
      </c>
      <c r="H228" s="28" t="s">
        <v>134</v>
      </c>
      <c r="I228" s="29" t="n">
        <v>9627.42</v>
      </c>
      <c r="J228" s="30" t="n">
        <f aca="false">I228/$I$356</f>
        <v>0.000399547307375304</v>
      </c>
      <c r="L228" s="28" t="s">
        <v>34</v>
      </c>
    </row>
    <row r="229" customFormat="false" ht="15" hidden="false" customHeight="true" outlineLevel="0" collapsed="false">
      <c r="A229" s="1" t="s">
        <v>632</v>
      </c>
      <c r="B229" s="1" t="s">
        <v>633</v>
      </c>
      <c r="C229" s="1" t="s">
        <v>626</v>
      </c>
      <c r="D229" s="1" t="s">
        <v>627</v>
      </c>
      <c r="E229" s="1" t="s">
        <v>50</v>
      </c>
      <c r="F229" s="1" t="s">
        <v>71</v>
      </c>
      <c r="G229" s="1" t="s">
        <v>627</v>
      </c>
      <c r="H229" s="28" t="s">
        <v>134</v>
      </c>
      <c r="I229" s="29" t="n">
        <v>11836.7</v>
      </c>
      <c r="J229" s="30" t="n">
        <f aca="false">I229/$I$356</f>
        <v>0.000491234579275576</v>
      </c>
      <c r="L229" s="28" t="s">
        <v>34</v>
      </c>
    </row>
    <row r="230" customFormat="false" ht="15" hidden="false" customHeight="true" outlineLevel="0" collapsed="false">
      <c r="A230" s="1" t="s">
        <v>634</v>
      </c>
      <c r="B230" s="1" t="s">
        <v>635</v>
      </c>
      <c r="C230" s="1" t="s">
        <v>626</v>
      </c>
      <c r="D230" s="1" t="s">
        <v>627</v>
      </c>
      <c r="E230" s="1" t="s">
        <v>51</v>
      </c>
      <c r="F230" s="1" t="s">
        <v>71</v>
      </c>
      <c r="G230" s="1" t="s">
        <v>627</v>
      </c>
      <c r="H230" s="28" t="s">
        <v>134</v>
      </c>
      <c r="I230" s="29" t="n">
        <v>16998.41</v>
      </c>
      <c r="J230" s="30" t="n">
        <f aca="false">I230/$I$356</f>
        <v>0.000705450571924923</v>
      </c>
      <c r="L230" s="28" t="s">
        <v>34</v>
      </c>
    </row>
    <row r="231" customFormat="false" ht="15" hidden="false" customHeight="true" outlineLevel="0" collapsed="false">
      <c r="A231" s="1" t="s">
        <v>636</v>
      </c>
      <c r="B231" s="1" t="s">
        <v>637</v>
      </c>
      <c r="C231" s="1" t="s">
        <v>626</v>
      </c>
      <c r="D231" s="1" t="s">
        <v>627</v>
      </c>
      <c r="E231" s="1" t="s">
        <v>52</v>
      </c>
      <c r="F231" s="1" t="s">
        <v>71</v>
      </c>
      <c r="G231" s="1" t="s">
        <v>627</v>
      </c>
      <c r="H231" s="28" t="s">
        <v>134</v>
      </c>
      <c r="I231" s="29" t="n">
        <v>5811.74</v>
      </c>
      <c r="J231" s="30" t="n">
        <f aca="false">I231/$I$356</f>
        <v>0.000241192870796678</v>
      </c>
      <c r="L231" s="28" t="s">
        <v>34</v>
      </c>
    </row>
    <row r="232" customFormat="false" ht="15" hidden="false" customHeight="true" outlineLevel="0" collapsed="false">
      <c r="A232" s="1" t="s">
        <v>638</v>
      </c>
      <c r="B232" s="1" t="s">
        <v>639</v>
      </c>
      <c r="C232" s="1" t="s">
        <v>626</v>
      </c>
      <c r="D232" s="1" t="s">
        <v>627</v>
      </c>
      <c r="E232" s="1" t="s">
        <v>53</v>
      </c>
      <c r="F232" s="1" t="s">
        <v>71</v>
      </c>
      <c r="G232" s="1" t="s">
        <v>627</v>
      </c>
      <c r="H232" s="28" t="s">
        <v>134</v>
      </c>
      <c r="I232" s="29" t="n">
        <v>6563.95</v>
      </c>
      <c r="J232" s="30" t="n">
        <f aca="false">I232/$I$356</f>
        <v>0.000272410318470175</v>
      </c>
      <c r="L232" s="28" t="s">
        <v>34</v>
      </c>
    </row>
    <row r="233" customFormat="false" ht="15" hidden="false" customHeight="true" outlineLevel="0" collapsed="false">
      <c r="A233" s="1" t="s">
        <v>640</v>
      </c>
      <c r="B233" s="1" t="s">
        <v>641</v>
      </c>
      <c r="C233" s="1" t="s">
        <v>626</v>
      </c>
      <c r="D233" s="1" t="s">
        <v>627</v>
      </c>
      <c r="E233" s="1" t="s">
        <v>54</v>
      </c>
      <c r="F233" s="1" t="s">
        <v>71</v>
      </c>
      <c r="G233" s="1" t="s">
        <v>627</v>
      </c>
      <c r="H233" s="28" t="s">
        <v>134</v>
      </c>
      <c r="I233" s="29" t="n">
        <v>10765.45</v>
      </c>
      <c r="J233" s="30" t="n">
        <f aca="false">I233/$I$356</f>
        <v>0.00044677666084823</v>
      </c>
      <c r="L233" s="28" t="s">
        <v>34</v>
      </c>
    </row>
    <row r="234" customFormat="false" ht="15" hidden="false" customHeight="true" outlineLevel="0" collapsed="false">
      <c r="A234" s="1" t="s">
        <v>642</v>
      </c>
      <c r="B234" s="1" t="s">
        <v>643</v>
      </c>
      <c r="C234" s="1" t="s">
        <v>626</v>
      </c>
      <c r="D234" s="1" t="s">
        <v>627</v>
      </c>
      <c r="E234" s="1" t="s">
        <v>55</v>
      </c>
      <c r="F234" s="1" t="s">
        <v>71</v>
      </c>
      <c r="G234" s="1" t="s">
        <v>627</v>
      </c>
      <c r="H234" s="28" t="s">
        <v>134</v>
      </c>
      <c r="I234" s="29" t="n">
        <v>9404.97</v>
      </c>
      <c r="J234" s="30" t="n">
        <f aca="false">I234/$I$356</f>
        <v>0.000390315415702807</v>
      </c>
      <c r="L234" s="28" t="s">
        <v>34</v>
      </c>
    </row>
    <row r="235" customFormat="false" ht="15" hidden="false" customHeight="true" outlineLevel="0" collapsed="false">
      <c r="A235" s="1" t="s">
        <v>644</v>
      </c>
      <c r="B235" s="1" t="s">
        <v>645</v>
      </c>
      <c r="C235" s="1" t="s">
        <v>644</v>
      </c>
      <c r="D235" s="1" t="s">
        <v>646</v>
      </c>
      <c r="E235" s="1" t="s">
        <v>150</v>
      </c>
      <c r="F235" s="1" t="s">
        <v>71</v>
      </c>
      <c r="G235" s="1" t="s">
        <v>647</v>
      </c>
      <c r="H235" s="28" t="s">
        <v>34</v>
      </c>
      <c r="I235" s="29" t="n">
        <v>11013.6</v>
      </c>
      <c r="J235" s="30" t="n">
        <f aca="false">I235/$I$356</f>
        <v>0.000457075127553244</v>
      </c>
      <c r="L235" s="28" t="s">
        <v>34</v>
      </c>
    </row>
    <row r="236" customFormat="false" ht="15" hidden="false" customHeight="true" outlineLevel="0" collapsed="false">
      <c r="A236" s="1" t="s">
        <v>648</v>
      </c>
      <c r="B236" s="1" t="s">
        <v>649</v>
      </c>
      <c r="C236" s="1" t="s">
        <v>644</v>
      </c>
      <c r="D236" s="1" t="s">
        <v>646</v>
      </c>
      <c r="E236" s="1" t="s">
        <v>650</v>
      </c>
      <c r="F236" s="1" t="s">
        <v>71</v>
      </c>
      <c r="G236" s="1" t="s">
        <v>647</v>
      </c>
      <c r="H236" s="28" t="s">
        <v>34</v>
      </c>
      <c r="I236" s="29" t="n">
        <v>57331.51</v>
      </c>
      <c r="J236" s="30" t="n">
        <f aca="false">I236/$I$356</f>
        <v>0.00237931350748802</v>
      </c>
      <c r="L236" s="28" t="s">
        <v>34</v>
      </c>
    </row>
    <row r="237" customFormat="false" ht="15" hidden="false" customHeight="true" outlineLevel="0" collapsed="false">
      <c r="A237" s="1" t="s">
        <v>651</v>
      </c>
      <c r="B237" s="1" t="s">
        <v>652</v>
      </c>
      <c r="C237" s="1" t="s">
        <v>644</v>
      </c>
      <c r="D237" s="1" t="s">
        <v>646</v>
      </c>
      <c r="E237" s="1" t="s">
        <v>48</v>
      </c>
      <c r="F237" s="1" t="s">
        <v>71</v>
      </c>
      <c r="G237" s="1" t="s">
        <v>647</v>
      </c>
      <c r="H237" s="28" t="s">
        <v>34</v>
      </c>
      <c r="I237" s="29" t="n">
        <v>69307.17</v>
      </c>
      <c r="J237" s="30" t="n">
        <f aca="false">I237/$I$356</f>
        <v>0.00287631506211451</v>
      </c>
      <c r="L237" s="28" t="s">
        <v>34</v>
      </c>
    </row>
    <row r="238" customFormat="false" ht="15" hidden="false" customHeight="true" outlineLevel="0" collapsed="false">
      <c r="A238" s="1" t="s">
        <v>653</v>
      </c>
      <c r="B238" s="1" t="s">
        <v>654</v>
      </c>
      <c r="C238" s="1" t="s">
        <v>644</v>
      </c>
      <c r="D238" s="1" t="s">
        <v>646</v>
      </c>
      <c r="E238" s="1" t="s">
        <v>49</v>
      </c>
      <c r="F238" s="1" t="s">
        <v>71</v>
      </c>
      <c r="G238" s="1" t="s">
        <v>647</v>
      </c>
      <c r="H238" s="28" t="s">
        <v>34</v>
      </c>
      <c r="I238" s="29" t="n">
        <v>84923.7</v>
      </c>
      <c r="J238" s="30" t="n">
        <f aca="false">I238/$I$356</f>
        <v>0.00352441626804981</v>
      </c>
      <c r="L238" s="28" t="s">
        <v>34</v>
      </c>
    </row>
    <row r="239" customFormat="false" ht="15" hidden="false" customHeight="true" outlineLevel="0" collapsed="false">
      <c r="A239" s="1" t="s">
        <v>655</v>
      </c>
      <c r="B239" s="1" t="s">
        <v>656</v>
      </c>
      <c r="C239" s="1" t="s">
        <v>644</v>
      </c>
      <c r="D239" s="1" t="s">
        <v>646</v>
      </c>
      <c r="E239" s="1" t="s">
        <v>50</v>
      </c>
      <c r="F239" s="1" t="s">
        <v>71</v>
      </c>
      <c r="G239" s="1" t="s">
        <v>647</v>
      </c>
      <c r="H239" s="28" t="s">
        <v>34</v>
      </c>
      <c r="I239" s="29" t="n">
        <v>66124.85</v>
      </c>
      <c r="J239" s="30" t="n">
        <f aca="false">I239/$I$356</f>
        <v>0.00274424568244617</v>
      </c>
      <c r="L239" s="28" t="s">
        <v>34</v>
      </c>
    </row>
    <row r="240" customFormat="false" ht="15" hidden="false" customHeight="true" outlineLevel="0" collapsed="false">
      <c r="A240" s="1" t="s">
        <v>657</v>
      </c>
      <c r="B240" s="1" t="s">
        <v>658</v>
      </c>
      <c r="C240" s="1" t="s">
        <v>644</v>
      </c>
      <c r="D240" s="1" t="s">
        <v>646</v>
      </c>
      <c r="E240" s="1" t="s">
        <v>51</v>
      </c>
      <c r="F240" s="1" t="s">
        <v>71</v>
      </c>
      <c r="G240" s="1" t="s">
        <v>647</v>
      </c>
      <c r="H240" s="28" t="s">
        <v>34</v>
      </c>
      <c r="I240" s="29" t="n">
        <v>48775.64</v>
      </c>
      <c r="J240" s="30" t="n">
        <f aca="false">I240/$I$356</f>
        <v>0.00202423656883227</v>
      </c>
      <c r="L240" s="28" t="s">
        <v>34</v>
      </c>
    </row>
    <row r="241" customFormat="false" ht="15" hidden="false" customHeight="true" outlineLevel="0" collapsed="false">
      <c r="A241" s="1" t="s">
        <v>659</v>
      </c>
      <c r="B241" s="1" t="s">
        <v>660</v>
      </c>
      <c r="C241" s="1" t="s">
        <v>644</v>
      </c>
      <c r="D241" s="1" t="s">
        <v>646</v>
      </c>
      <c r="E241" s="1" t="s">
        <v>52</v>
      </c>
      <c r="F241" s="1" t="s">
        <v>71</v>
      </c>
      <c r="G241" s="1" t="s">
        <v>647</v>
      </c>
      <c r="H241" s="28" t="s">
        <v>34</v>
      </c>
      <c r="I241" s="29" t="n">
        <v>61118.76</v>
      </c>
      <c r="J241" s="30" t="n">
        <f aca="false">I241/$I$356</f>
        <v>0.00253648807137504</v>
      </c>
      <c r="L241" s="28" t="s">
        <v>34</v>
      </c>
    </row>
    <row r="242" customFormat="false" ht="15" hidden="false" customHeight="true" outlineLevel="0" collapsed="false">
      <c r="A242" s="1" t="s">
        <v>661</v>
      </c>
      <c r="B242" s="1" t="s">
        <v>662</v>
      </c>
      <c r="C242" s="1" t="s">
        <v>644</v>
      </c>
      <c r="D242" s="1" t="s">
        <v>646</v>
      </c>
      <c r="E242" s="1" t="s">
        <v>53</v>
      </c>
      <c r="F242" s="1" t="s">
        <v>71</v>
      </c>
      <c r="G242" s="1" t="s">
        <v>647</v>
      </c>
      <c r="H242" s="28" t="s">
        <v>34</v>
      </c>
      <c r="I242" s="29" t="n">
        <v>83036.59</v>
      </c>
      <c r="J242" s="30" t="n">
        <f aca="false">I242/$I$356</f>
        <v>0.0034460993649521</v>
      </c>
      <c r="L242" s="28" t="s">
        <v>34</v>
      </c>
    </row>
    <row r="243" customFormat="false" ht="15" hidden="false" customHeight="true" outlineLevel="0" collapsed="false">
      <c r="A243" s="1" t="s">
        <v>663</v>
      </c>
      <c r="B243" s="1" t="s">
        <v>664</v>
      </c>
      <c r="C243" s="1" t="s">
        <v>644</v>
      </c>
      <c r="D243" s="1" t="s">
        <v>646</v>
      </c>
      <c r="E243" s="1" t="s">
        <v>54</v>
      </c>
      <c r="F243" s="1" t="s">
        <v>71</v>
      </c>
      <c r="G243" s="1" t="s">
        <v>647</v>
      </c>
      <c r="H243" s="28" t="s">
        <v>34</v>
      </c>
      <c r="I243" s="29" t="n">
        <v>72334.55</v>
      </c>
      <c r="J243" s="30" t="n">
        <f aca="false">I243/$I$356</f>
        <v>0.00300195428086697</v>
      </c>
      <c r="L243" s="28" t="s">
        <v>34</v>
      </c>
    </row>
    <row r="244" customFormat="false" ht="15" hidden="false" customHeight="true" outlineLevel="0" collapsed="false">
      <c r="A244" s="1" t="s">
        <v>665</v>
      </c>
      <c r="B244" s="1" t="s">
        <v>666</v>
      </c>
      <c r="C244" s="1" t="s">
        <v>644</v>
      </c>
      <c r="D244" s="1" t="s">
        <v>646</v>
      </c>
      <c r="E244" s="1" t="s">
        <v>55</v>
      </c>
      <c r="F244" s="1" t="s">
        <v>71</v>
      </c>
      <c r="G244" s="1" t="s">
        <v>647</v>
      </c>
      <c r="H244" s="28" t="s">
        <v>34</v>
      </c>
      <c r="I244" s="29" t="n">
        <v>71816.3</v>
      </c>
      <c r="J244" s="30" t="n">
        <f aca="false">I244/$I$356</f>
        <v>0.00298044640107703</v>
      </c>
      <c r="L244" s="28" t="s">
        <v>34</v>
      </c>
    </row>
    <row r="245" customFormat="false" ht="15" hidden="false" customHeight="true" outlineLevel="0" collapsed="false">
      <c r="A245" s="1" t="s">
        <v>667</v>
      </c>
      <c r="B245" s="1" t="s">
        <v>668</v>
      </c>
      <c r="C245" s="1" t="s">
        <v>667</v>
      </c>
      <c r="D245" s="1" t="s">
        <v>668</v>
      </c>
      <c r="E245" s="1" t="s">
        <v>150</v>
      </c>
      <c r="F245" s="1" t="s">
        <v>71</v>
      </c>
      <c r="G245" s="1" t="s">
        <v>647</v>
      </c>
      <c r="H245" s="28" t="s">
        <v>34</v>
      </c>
      <c r="I245" s="29" t="n">
        <v>28808.11</v>
      </c>
      <c r="J245" s="30" t="n">
        <f aca="false">I245/$I$356</f>
        <v>0.00119556462490175</v>
      </c>
      <c r="L245" s="28" t="s">
        <v>34</v>
      </c>
    </row>
    <row r="246" customFormat="false" ht="15" hidden="false" customHeight="true" outlineLevel="0" collapsed="false">
      <c r="A246" s="1" t="s">
        <v>669</v>
      </c>
      <c r="B246" s="1" t="s">
        <v>670</v>
      </c>
      <c r="C246" s="1" t="s">
        <v>669</v>
      </c>
      <c r="D246" s="1" t="s">
        <v>670</v>
      </c>
      <c r="E246" s="1" t="s">
        <v>150</v>
      </c>
      <c r="F246" s="1" t="s">
        <v>71</v>
      </c>
      <c r="G246" s="1" t="s">
        <v>647</v>
      </c>
      <c r="H246" s="28" t="s">
        <v>34</v>
      </c>
      <c r="I246" s="29" t="n">
        <v>96329.6</v>
      </c>
      <c r="J246" s="30" t="n">
        <f aca="false">I246/$I$356</f>
        <v>0.00399777222771418</v>
      </c>
      <c r="L246" s="28" t="s">
        <v>34</v>
      </c>
    </row>
    <row r="247" customFormat="false" ht="15" hidden="false" customHeight="true" outlineLevel="0" collapsed="false">
      <c r="A247" s="1" t="s">
        <v>671</v>
      </c>
      <c r="B247" s="1" t="s">
        <v>672</v>
      </c>
      <c r="C247" s="1" t="s">
        <v>671</v>
      </c>
      <c r="D247" s="1" t="s">
        <v>672</v>
      </c>
      <c r="E247" s="1" t="s">
        <v>150</v>
      </c>
      <c r="F247" s="1" t="s">
        <v>71</v>
      </c>
      <c r="G247" s="1" t="s">
        <v>647</v>
      </c>
      <c r="H247" s="28" t="s">
        <v>34</v>
      </c>
      <c r="I247" s="29" t="n">
        <v>78777.64</v>
      </c>
      <c r="J247" s="30" t="n">
        <f aca="false">I247/$I$356</f>
        <v>0.00326934879161614</v>
      </c>
      <c r="L247" s="28" t="s">
        <v>34</v>
      </c>
    </row>
    <row r="248" customFormat="false" ht="15" hidden="false" customHeight="true" outlineLevel="0" collapsed="false">
      <c r="A248" s="1" t="s">
        <v>673</v>
      </c>
      <c r="B248" s="1" t="s">
        <v>674</v>
      </c>
      <c r="C248" s="1" t="s">
        <v>673</v>
      </c>
      <c r="D248" s="1" t="s">
        <v>674</v>
      </c>
      <c r="E248" s="1" t="s">
        <v>150</v>
      </c>
      <c r="F248" s="1" t="s">
        <v>71</v>
      </c>
      <c r="G248" s="1" t="s">
        <v>647</v>
      </c>
      <c r="H248" s="28" t="s">
        <v>34</v>
      </c>
      <c r="I248" s="29" t="n">
        <v>47597</v>
      </c>
      <c r="J248" s="30" t="n">
        <f aca="false">I248/$I$356</f>
        <v>0.00197532186080407</v>
      </c>
      <c r="K248" s="1" t="s">
        <v>675</v>
      </c>
      <c r="L248" s="28" t="s">
        <v>34</v>
      </c>
    </row>
    <row r="249" customFormat="false" ht="15" hidden="false" customHeight="true" outlineLevel="0" collapsed="false">
      <c r="A249" s="1" t="s">
        <v>676</v>
      </c>
      <c r="B249" s="1" t="s">
        <v>677</v>
      </c>
      <c r="C249" s="1" t="s">
        <v>676</v>
      </c>
      <c r="D249" s="1" t="s">
        <v>677</v>
      </c>
      <c r="E249" s="1" t="s">
        <v>150</v>
      </c>
      <c r="F249" s="1" t="s">
        <v>71</v>
      </c>
      <c r="G249" s="1" t="s">
        <v>647</v>
      </c>
      <c r="H249" s="28" t="s">
        <v>34</v>
      </c>
      <c r="I249" s="29" t="n">
        <v>126479.57</v>
      </c>
      <c r="J249" s="30" t="n">
        <f aca="false">I249/$I$356</f>
        <v>0.00524902534962496</v>
      </c>
      <c r="L249" s="28" t="s">
        <v>34</v>
      </c>
    </row>
    <row r="250" customFormat="false" ht="15" hidden="false" customHeight="true" outlineLevel="0" collapsed="false">
      <c r="A250" s="1" t="s">
        <v>678</v>
      </c>
      <c r="B250" s="1" t="s">
        <v>679</v>
      </c>
      <c r="C250" s="1" t="s">
        <v>678</v>
      </c>
      <c r="D250" s="1" t="s">
        <v>679</v>
      </c>
      <c r="E250" s="1" t="s">
        <v>150</v>
      </c>
      <c r="F250" s="1" t="s">
        <v>71</v>
      </c>
      <c r="G250" s="1" t="s">
        <v>679</v>
      </c>
      <c r="H250" s="28" t="s">
        <v>34</v>
      </c>
      <c r="I250" s="29" t="n">
        <v>976620.15</v>
      </c>
      <c r="J250" s="30" t="n">
        <f aca="false">I250/$I$356</f>
        <v>0.0405306874802352</v>
      </c>
      <c r="L250" s="28" t="s">
        <v>34</v>
      </c>
    </row>
    <row r="251" customFormat="false" ht="15" hidden="false" customHeight="true" outlineLevel="0" collapsed="false">
      <c r="A251" s="1" t="s">
        <v>680</v>
      </c>
      <c r="B251" s="1" t="s">
        <v>681</v>
      </c>
      <c r="C251" s="1" t="s">
        <v>680</v>
      </c>
      <c r="D251" s="1" t="s">
        <v>681</v>
      </c>
      <c r="E251" s="1" t="s">
        <v>150</v>
      </c>
      <c r="F251" s="1" t="s">
        <v>71</v>
      </c>
      <c r="G251" s="1" t="s">
        <v>681</v>
      </c>
      <c r="H251" s="28" t="s">
        <v>34</v>
      </c>
      <c r="I251" s="29" t="n">
        <v>16265.45</v>
      </c>
      <c r="J251" s="30" t="n">
        <f aca="false">I251/$I$356</f>
        <v>0.000675032018001463</v>
      </c>
      <c r="L251" s="28" t="s">
        <v>34</v>
      </c>
    </row>
    <row r="252" customFormat="false" ht="15" hidden="false" customHeight="true" outlineLevel="0" collapsed="false">
      <c r="A252" s="1" t="s">
        <v>682</v>
      </c>
      <c r="B252" s="1" t="s">
        <v>683</v>
      </c>
      <c r="C252" s="1" t="s">
        <v>682</v>
      </c>
      <c r="D252" s="1" t="s">
        <v>683</v>
      </c>
      <c r="E252" s="1" t="s">
        <v>150</v>
      </c>
      <c r="F252" s="1" t="s">
        <v>88</v>
      </c>
      <c r="G252" s="1" t="s">
        <v>684</v>
      </c>
      <c r="H252" s="28" t="s">
        <v>127</v>
      </c>
      <c r="I252" s="29" t="n">
        <v>823775.34</v>
      </c>
      <c r="J252" s="30" t="n">
        <f aca="false">I252/$I$356</f>
        <v>0.0341874789901319</v>
      </c>
      <c r="L252" s="28" t="s">
        <v>32</v>
      </c>
    </row>
    <row r="253" customFormat="false" ht="15" hidden="false" customHeight="true" outlineLevel="0" collapsed="false">
      <c r="A253" s="1" t="s">
        <v>685</v>
      </c>
      <c r="B253" s="1" t="s">
        <v>686</v>
      </c>
      <c r="C253" s="1" t="s">
        <v>685</v>
      </c>
      <c r="D253" s="1" t="s">
        <v>686</v>
      </c>
      <c r="E253" s="1" t="s">
        <v>150</v>
      </c>
      <c r="F253" s="1" t="s">
        <v>88</v>
      </c>
      <c r="G253" s="1" t="s">
        <v>684</v>
      </c>
      <c r="H253" s="28" t="s">
        <v>127</v>
      </c>
      <c r="I253" s="29" t="n">
        <v>389374.32</v>
      </c>
      <c r="J253" s="30" t="n">
        <f aca="false">I253/$I$356</f>
        <v>0.0161594135414358</v>
      </c>
      <c r="L253" s="28" t="s">
        <v>32</v>
      </c>
    </row>
    <row r="254" customFormat="false" ht="15" hidden="false" customHeight="true" outlineLevel="0" collapsed="false">
      <c r="A254" s="1" t="s">
        <v>687</v>
      </c>
      <c r="B254" s="1" t="s">
        <v>688</v>
      </c>
      <c r="C254" s="1" t="s">
        <v>687</v>
      </c>
      <c r="D254" s="1" t="s">
        <v>688</v>
      </c>
      <c r="E254" s="1" t="s">
        <v>150</v>
      </c>
      <c r="F254" s="1" t="s">
        <v>88</v>
      </c>
      <c r="G254" s="1" t="s">
        <v>684</v>
      </c>
      <c r="H254" s="28" t="s">
        <v>127</v>
      </c>
      <c r="I254" s="29" t="n">
        <v>313191.27</v>
      </c>
      <c r="J254" s="30" t="n">
        <f aca="false">I254/$I$356</f>
        <v>0.0129977427620226</v>
      </c>
      <c r="L254" s="28" t="s">
        <v>32</v>
      </c>
    </row>
    <row r="255" customFormat="false" ht="15" hidden="false" customHeight="true" outlineLevel="0" collapsed="false">
      <c r="A255" s="1" t="s">
        <v>689</v>
      </c>
      <c r="B255" s="1" t="s">
        <v>690</v>
      </c>
      <c r="C255" s="1" t="s">
        <v>689</v>
      </c>
      <c r="D255" s="1" t="s">
        <v>690</v>
      </c>
      <c r="E255" s="1" t="s">
        <v>150</v>
      </c>
      <c r="F255" s="1" t="s">
        <v>88</v>
      </c>
      <c r="G255" s="1" t="s">
        <v>684</v>
      </c>
      <c r="H255" s="28" t="s">
        <v>127</v>
      </c>
      <c r="I255" s="29" t="n">
        <v>143703.64</v>
      </c>
      <c r="J255" s="30" t="n">
        <f aca="false">I255/$I$356</f>
        <v>0.00596384103134901</v>
      </c>
      <c r="L255" s="28" t="s">
        <v>32</v>
      </c>
    </row>
    <row r="256" customFormat="false" ht="15" hidden="false" customHeight="true" outlineLevel="0" collapsed="false">
      <c r="A256" s="1" t="s">
        <v>691</v>
      </c>
      <c r="B256" s="1" t="s">
        <v>692</v>
      </c>
      <c r="C256" s="1" t="s">
        <v>691</v>
      </c>
      <c r="D256" s="1" t="s">
        <v>692</v>
      </c>
      <c r="E256" s="1" t="s">
        <v>150</v>
      </c>
      <c r="F256" s="1" t="s">
        <v>88</v>
      </c>
      <c r="G256" s="1" t="s">
        <v>684</v>
      </c>
      <c r="H256" s="28" t="s">
        <v>127</v>
      </c>
      <c r="I256" s="29" t="n">
        <v>214583.42</v>
      </c>
      <c r="J256" s="30" t="n">
        <f aca="false">I256/$I$356</f>
        <v>0.00890542094022947</v>
      </c>
      <c r="K256" s="1" t="s">
        <v>693</v>
      </c>
      <c r="L256" s="28" t="s">
        <v>32</v>
      </c>
    </row>
    <row r="257" customFormat="false" ht="15" hidden="false" customHeight="true" outlineLevel="0" collapsed="false">
      <c r="A257" s="1" t="s">
        <v>694</v>
      </c>
      <c r="B257" s="1" t="s">
        <v>695</v>
      </c>
      <c r="C257" s="1" t="s">
        <v>694</v>
      </c>
      <c r="D257" s="1" t="s">
        <v>695</v>
      </c>
      <c r="E257" s="1" t="s">
        <v>150</v>
      </c>
      <c r="F257" s="1" t="s">
        <v>88</v>
      </c>
      <c r="G257" s="1" t="s">
        <v>696</v>
      </c>
      <c r="H257" s="28" t="s">
        <v>127</v>
      </c>
      <c r="I257" s="29" t="n">
        <v>25808.32</v>
      </c>
      <c r="J257" s="30" t="n">
        <f aca="false">I257/$I$356</f>
        <v>0.00107107041802271</v>
      </c>
      <c r="L257" s="28" t="s">
        <v>32</v>
      </c>
    </row>
    <row r="258" customFormat="false" ht="15" hidden="false" customHeight="true" outlineLevel="0" collapsed="false">
      <c r="A258" s="1" t="s">
        <v>697</v>
      </c>
      <c r="B258" s="1" t="s">
        <v>698</v>
      </c>
      <c r="C258" s="1" t="s">
        <v>697</v>
      </c>
      <c r="D258" s="1" t="s">
        <v>698</v>
      </c>
      <c r="E258" s="1" t="s">
        <v>150</v>
      </c>
      <c r="F258" s="1" t="s">
        <v>88</v>
      </c>
      <c r="G258" s="1" t="s">
        <v>696</v>
      </c>
      <c r="H258" s="28" t="s">
        <v>127</v>
      </c>
      <c r="I258" s="29" t="n">
        <v>51217.48</v>
      </c>
      <c r="J258" s="30" t="n">
        <f aca="false">I258/$I$356</f>
        <v>0.00212557530725246</v>
      </c>
      <c r="K258" s="1" t="s">
        <v>699</v>
      </c>
      <c r="L258" s="28" t="s">
        <v>32</v>
      </c>
    </row>
    <row r="259" customFormat="false" ht="15" hidden="false" customHeight="true" outlineLevel="0" collapsed="false">
      <c r="A259" s="1" t="s">
        <v>700</v>
      </c>
      <c r="B259" s="1" t="s">
        <v>701</v>
      </c>
      <c r="C259" s="1" t="s">
        <v>700</v>
      </c>
      <c r="D259" s="1" t="s">
        <v>701</v>
      </c>
      <c r="E259" s="1" t="s">
        <v>150</v>
      </c>
      <c r="F259" s="1" t="s">
        <v>88</v>
      </c>
      <c r="G259" s="1" t="s">
        <v>129</v>
      </c>
      <c r="H259" s="28" t="s">
        <v>129</v>
      </c>
      <c r="I259" s="29" t="n">
        <v>27215.39</v>
      </c>
      <c r="J259" s="30" t="n">
        <f aca="false">I259/$I$356</f>
        <v>0.00112946519354809</v>
      </c>
      <c r="L259" s="28" t="s">
        <v>35</v>
      </c>
    </row>
    <row r="260" customFormat="false" ht="15" hidden="false" customHeight="true" outlineLevel="0" collapsed="false">
      <c r="A260" s="1" t="s">
        <v>702</v>
      </c>
      <c r="B260" s="1" t="s">
        <v>703</v>
      </c>
      <c r="C260" s="1" t="s">
        <v>702</v>
      </c>
      <c r="D260" s="1" t="s">
        <v>703</v>
      </c>
      <c r="E260" s="1" t="s">
        <v>150</v>
      </c>
      <c r="F260" s="1" t="s">
        <v>88</v>
      </c>
      <c r="G260" s="1" t="s">
        <v>129</v>
      </c>
      <c r="H260" s="28" t="s">
        <v>129</v>
      </c>
      <c r="I260" s="29" t="n">
        <v>628621.35</v>
      </c>
      <c r="J260" s="30" t="n">
        <f aca="false">I260/$I$356</f>
        <v>0.0260883983197086</v>
      </c>
      <c r="L260" s="28" t="s">
        <v>35</v>
      </c>
    </row>
    <row r="261" customFormat="false" ht="15" hidden="false" customHeight="true" outlineLevel="0" collapsed="false">
      <c r="A261" s="1" t="s">
        <v>704</v>
      </c>
      <c r="B261" s="1" t="s">
        <v>705</v>
      </c>
      <c r="C261" s="1" t="s">
        <v>704</v>
      </c>
      <c r="D261" s="1" t="s">
        <v>705</v>
      </c>
      <c r="E261" s="1" t="s">
        <v>150</v>
      </c>
      <c r="F261" s="1" t="s">
        <v>88</v>
      </c>
      <c r="G261" s="1" t="s">
        <v>129</v>
      </c>
      <c r="H261" s="28" t="s">
        <v>129</v>
      </c>
      <c r="I261" s="29" t="n">
        <v>671552.16</v>
      </c>
      <c r="J261" s="30" t="n">
        <f aca="false">I261/$I$356</f>
        <v>0.0278700687505136</v>
      </c>
      <c r="K261" s="1" t="s">
        <v>706</v>
      </c>
      <c r="L261" s="28" t="s">
        <v>32</v>
      </c>
    </row>
    <row r="262" customFormat="false" ht="15" hidden="false" customHeight="true" outlineLevel="0" collapsed="false">
      <c r="A262" s="1" t="s">
        <v>707</v>
      </c>
      <c r="B262" s="1" t="s">
        <v>708</v>
      </c>
      <c r="C262" s="1" t="s">
        <v>707</v>
      </c>
      <c r="D262" s="1" t="s">
        <v>708</v>
      </c>
      <c r="E262" s="1" t="s">
        <v>150</v>
      </c>
      <c r="F262" s="1" t="s">
        <v>88</v>
      </c>
      <c r="G262" s="1" t="s">
        <v>129</v>
      </c>
      <c r="H262" s="28" t="s">
        <v>129</v>
      </c>
      <c r="I262" s="29" t="n">
        <v>62334.54</v>
      </c>
      <c r="J262" s="30" t="n">
        <f aca="false">I262/$I$356</f>
        <v>0.00258694412557863</v>
      </c>
      <c r="K262" s="1" t="s">
        <v>709</v>
      </c>
      <c r="L262" s="28" t="s">
        <v>32</v>
      </c>
    </row>
    <row r="263" customFormat="false" ht="15" hidden="false" customHeight="true" outlineLevel="0" collapsed="false">
      <c r="A263" s="1" t="s">
        <v>710</v>
      </c>
      <c r="B263" s="1" t="s">
        <v>711</v>
      </c>
      <c r="C263" s="1" t="s">
        <v>710</v>
      </c>
      <c r="D263" s="1" t="s">
        <v>711</v>
      </c>
      <c r="E263" s="1" t="s">
        <v>150</v>
      </c>
      <c r="F263" s="1" t="s">
        <v>88</v>
      </c>
      <c r="G263" s="1" t="s">
        <v>129</v>
      </c>
      <c r="H263" s="28" t="s">
        <v>129</v>
      </c>
      <c r="I263" s="29" t="n">
        <v>943.41</v>
      </c>
      <c r="J263" s="30" t="n">
        <f aca="false">I263/$I$356</f>
        <v>3.91524339076238E-005</v>
      </c>
      <c r="K263" s="1" t="s">
        <v>712</v>
      </c>
      <c r="L263" s="28" t="s">
        <v>35</v>
      </c>
    </row>
    <row r="264" customFormat="false" ht="15" hidden="false" customHeight="true" outlineLevel="0" collapsed="false">
      <c r="A264" s="1" t="s">
        <v>713</v>
      </c>
      <c r="B264" s="1" t="s">
        <v>714</v>
      </c>
      <c r="C264" s="1" t="s">
        <v>713</v>
      </c>
      <c r="D264" s="1" t="s">
        <v>714</v>
      </c>
      <c r="E264" s="1" t="s">
        <v>150</v>
      </c>
      <c r="F264" s="1" t="s">
        <v>88</v>
      </c>
      <c r="G264" s="1" t="s">
        <v>715</v>
      </c>
      <c r="H264" s="28" t="s">
        <v>131</v>
      </c>
      <c r="I264" s="29" t="n">
        <v>21888.04</v>
      </c>
      <c r="J264" s="30" t="n">
        <f aca="false">I264/$I$356</f>
        <v>0.00090837497956077</v>
      </c>
      <c r="L264" s="28" t="s">
        <v>41</v>
      </c>
    </row>
    <row r="265" customFormat="false" ht="15" hidden="false" customHeight="true" outlineLevel="0" collapsed="false">
      <c r="A265" s="1" t="s">
        <v>716</v>
      </c>
      <c r="B265" s="1" t="s">
        <v>717</v>
      </c>
      <c r="C265" s="1" t="s">
        <v>713</v>
      </c>
      <c r="D265" s="1" t="s">
        <v>714</v>
      </c>
      <c r="E265" s="1" t="s">
        <v>48</v>
      </c>
      <c r="F265" s="1" t="s">
        <v>88</v>
      </c>
      <c r="G265" s="1" t="s">
        <v>715</v>
      </c>
      <c r="H265" s="28" t="s">
        <v>131</v>
      </c>
      <c r="I265" s="29" t="n">
        <v>15.75</v>
      </c>
      <c r="J265" s="30" t="n">
        <f aca="false">I265/$I$356</f>
        <v>6.53640340938802E-007</v>
      </c>
      <c r="L265" s="28" t="s">
        <v>41</v>
      </c>
    </row>
    <row r="266" customFormat="false" ht="15" hidden="false" customHeight="true" outlineLevel="0" collapsed="false">
      <c r="A266" s="1" t="s">
        <v>718</v>
      </c>
      <c r="B266" s="1" t="s">
        <v>719</v>
      </c>
      <c r="C266" s="1" t="s">
        <v>713</v>
      </c>
      <c r="D266" s="1" t="s">
        <v>714</v>
      </c>
      <c r="E266" s="1" t="s">
        <v>49</v>
      </c>
      <c r="F266" s="1" t="s">
        <v>88</v>
      </c>
      <c r="G266" s="1" t="s">
        <v>715</v>
      </c>
      <c r="H266" s="28" t="s">
        <v>131</v>
      </c>
      <c r="I266" s="29" t="n">
        <v>86.5</v>
      </c>
      <c r="J266" s="30" t="n">
        <f aca="false">I266/$I$356</f>
        <v>3.58983425340993E-006</v>
      </c>
      <c r="L266" s="28" t="s">
        <v>41</v>
      </c>
    </row>
    <row r="267" customFormat="false" ht="15" hidden="false" customHeight="true" outlineLevel="0" collapsed="false">
      <c r="A267" s="1" t="s">
        <v>720</v>
      </c>
      <c r="B267" s="1" t="s">
        <v>721</v>
      </c>
      <c r="C267" s="1" t="s">
        <v>713</v>
      </c>
      <c r="D267" s="1" t="s">
        <v>714</v>
      </c>
      <c r="E267" s="1" t="s">
        <v>50</v>
      </c>
      <c r="F267" s="1" t="s">
        <v>88</v>
      </c>
      <c r="G267" s="1" t="s">
        <v>715</v>
      </c>
      <c r="H267" s="28" t="s">
        <v>131</v>
      </c>
      <c r="I267" s="29" t="n">
        <v>179.48</v>
      </c>
      <c r="J267" s="30" t="n">
        <f aca="false">I267/$I$356</f>
        <v>7.44859481852039E-006</v>
      </c>
      <c r="L267" s="28" t="s">
        <v>41</v>
      </c>
    </row>
    <row r="268" customFormat="false" ht="15" hidden="false" customHeight="true" outlineLevel="0" collapsed="false">
      <c r="A268" s="1" t="s">
        <v>722</v>
      </c>
      <c r="B268" s="1" t="s">
        <v>723</v>
      </c>
      <c r="C268" s="1" t="s">
        <v>713</v>
      </c>
      <c r="D268" s="1" t="s">
        <v>714</v>
      </c>
      <c r="E268" s="1" t="s">
        <v>51</v>
      </c>
      <c r="F268" s="1" t="s">
        <v>88</v>
      </c>
      <c r="G268" s="1" t="s">
        <v>715</v>
      </c>
      <c r="H268" s="28" t="s">
        <v>131</v>
      </c>
      <c r="I268" s="29" t="n">
        <v>7809.98</v>
      </c>
      <c r="J268" s="30" t="n">
        <f aca="false">I268/$I$356</f>
        <v>0.000324121777138109</v>
      </c>
      <c r="L268" s="28" t="s">
        <v>41</v>
      </c>
    </row>
    <row r="269" customFormat="false" ht="15" hidden="false" customHeight="true" outlineLevel="0" collapsed="false">
      <c r="A269" s="1" t="s">
        <v>724</v>
      </c>
      <c r="B269" s="1" t="s">
        <v>725</v>
      </c>
      <c r="C269" s="1" t="s">
        <v>713</v>
      </c>
      <c r="D269" s="1" t="s">
        <v>714</v>
      </c>
      <c r="E269" s="1" t="s">
        <v>52</v>
      </c>
      <c r="F269" s="1" t="s">
        <v>88</v>
      </c>
      <c r="G269" s="1" t="s">
        <v>715</v>
      </c>
      <c r="H269" s="28" t="s">
        <v>131</v>
      </c>
      <c r="I269" s="29" t="n">
        <v>8154.2</v>
      </c>
      <c r="J269" s="30" t="n">
        <f aca="false">I269/$I$356</f>
        <v>0.00033840724241798</v>
      </c>
      <c r="L269" s="28" t="s">
        <v>41</v>
      </c>
    </row>
    <row r="270" customFormat="false" ht="15" hidden="false" customHeight="true" outlineLevel="0" collapsed="false">
      <c r="A270" s="1" t="s">
        <v>726</v>
      </c>
      <c r="B270" s="1" t="s">
        <v>727</v>
      </c>
      <c r="C270" s="1" t="s">
        <v>713</v>
      </c>
      <c r="D270" s="1" t="s">
        <v>714</v>
      </c>
      <c r="E270" s="1" t="s">
        <v>53</v>
      </c>
      <c r="F270" s="1" t="s">
        <v>88</v>
      </c>
      <c r="G270" s="1" t="s">
        <v>715</v>
      </c>
      <c r="H270" s="28" t="s">
        <v>131</v>
      </c>
      <c r="I270" s="29" t="n">
        <v>5176.25</v>
      </c>
      <c r="J270" s="30" t="n">
        <f aca="false">I270/$I$356</f>
        <v>0.000214819416811713</v>
      </c>
      <c r="L270" s="28" t="s">
        <v>41</v>
      </c>
    </row>
    <row r="271" customFormat="false" ht="15" hidden="false" customHeight="true" outlineLevel="0" collapsed="false">
      <c r="A271" s="1" t="s">
        <v>728</v>
      </c>
      <c r="B271" s="1" t="s">
        <v>729</v>
      </c>
      <c r="C271" s="1" t="s">
        <v>713</v>
      </c>
      <c r="D271" s="1" t="s">
        <v>714</v>
      </c>
      <c r="E271" s="1" t="s">
        <v>54</v>
      </c>
      <c r="F271" s="1" t="s">
        <v>88</v>
      </c>
      <c r="G271" s="1" t="s">
        <v>715</v>
      </c>
      <c r="H271" s="28" t="s">
        <v>131</v>
      </c>
      <c r="I271" s="29" t="n">
        <v>2727.17</v>
      </c>
      <c r="J271" s="30" t="n">
        <f aca="false">I271/$I$356</f>
        <v>0.00011318021133956</v>
      </c>
      <c r="L271" s="28" t="s">
        <v>41</v>
      </c>
    </row>
    <row r="272" customFormat="false" ht="15" hidden="false" customHeight="true" outlineLevel="0" collapsed="false">
      <c r="A272" s="1" t="s">
        <v>730</v>
      </c>
      <c r="B272" s="1" t="s">
        <v>731</v>
      </c>
      <c r="C272" s="1" t="s">
        <v>713</v>
      </c>
      <c r="D272" s="1" t="s">
        <v>714</v>
      </c>
      <c r="E272" s="1" t="s">
        <v>55</v>
      </c>
      <c r="F272" s="1" t="s">
        <v>88</v>
      </c>
      <c r="G272" s="1" t="s">
        <v>715</v>
      </c>
      <c r="H272" s="28" t="s">
        <v>131</v>
      </c>
      <c r="I272" s="29" t="n">
        <v>493.48</v>
      </c>
      <c r="J272" s="30" t="n">
        <f aca="false">I272/$I$356</f>
        <v>2.04799006632686E-005</v>
      </c>
      <c r="L272" s="28" t="s">
        <v>41</v>
      </c>
    </row>
    <row r="273" customFormat="false" ht="15" hidden="false" customHeight="true" outlineLevel="0" collapsed="false">
      <c r="A273" s="1" t="s">
        <v>732</v>
      </c>
      <c r="B273" s="1" t="s">
        <v>733</v>
      </c>
      <c r="C273" s="1" t="s">
        <v>732</v>
      </c>
      <c r="D273" s="1" t="s">
        <v>733</v>
      </c>
      <c r="E273" s="1" t="s">
        <v>150</v>
      </c>
      <c r="F273" s="1" t="s">
        <v>88</v>
      </c>
      <c r="G273" s="1" t="s">
        <v>733</v>
      </c>
      <c r="H273" s="28" t="s">
        <v>131</v>
      </c>
      <c r="I273" s="29" t="n">
        <v>355157.1</v>
      </c>
      <c r="J273" s="30" t="n">
        <f aca="false">I273/$I$356</f>
        <v>0.0147393655829102</v>
      </c>
      <c r="K273" s="1" t="s">
        <v>734</v>
      </c>
      <c r="L273" s="28" t="s">
        <v>41</v>
      </c>
    </row>
    <row r="274" customFormat="false" ht="15" hidden="false" customHeight="true" outlineLevel="0" collapsed="false">
      <c r="A274" s="1" t="s">
        <v>735</v>
      </c>
      <c r="B274" s="1" t="s">
        <v>736</v>
      </c>
      <c r="C274" s="1" t="s">
        <v>737</v>
      </c>
      <c r="D274" s="1" t="s">
        <v>738</v>
      </c>
      <c r="E274" s="1" t="s">
        <v>650</v>
      </c>
      <c r="F274" s="1" t="s">
        <v>88</v>
      </c>
      <c r="G274" s="1" t="s">
        <v>739</v>
      </c>
      <c r="H274" s="28" t="s">
        <v>128</v>
      </c>
      <c r="I274" s="29" t="n">
        <v>70306</v>
      </c>
      <c r="J274" s="30" t="n">
        <f aca="false">I274/$I$356</f>
        <v>0.00291776748000276</v>
      </c>
      <c r="L274" s="28" t="s">
        <v>36</v>
      </c>
    </row>
    <row r="275" customFormat="false" ht="15" hidden="false" customHeight="true" outlineLevel="0" collapsed="false">
      <c r="A275" s="1" t="s">
        <v>740</v>
      </c>
      <c r="B275" s="1" t="s">
        <v>741</v>
      </c>
      <c r="C275" s="1" t="s">
        <v>737</v>
      </c>
      <c r="D275" s="1" t="s">
        <v>738</v>
      </c>
      <c r="E275" s="1" t="s">
        <v>650</v>
      </c>
      <c r="F275" s="1" t="s">
        <v>88</v>
      </c>
      <c r="G275" s="1" t="s">
        <v>739</v>
      </c>
      <c r="H275" s="28" t="s">
        <v>128</v>
      </c>
      <c r="I275" s="29" t="n">
        <v>6996</v>
      </c>
      <c r="J275" s="30" t="n">
        <f aca="false">I275/$I$356</f>
        <v>0.000290340814298912</v>
      </c>
      <c r="L275" s="28" t="s">
        <v>36</v>
      </c>
    </row>
    <row r="276" customFormat="false" ht="15" hidden="false" customHeight="true" outlineLevel="0" collapsed="false">
      <c r="A276" s="1" t="s">
        <v>742</v>
      </c>
      <c r="B276" s="1" t="s">
        <v>743</v>
      </c>
      <c r="C276" s="1" t="s">
        <v>737</v>
      </c>
      <c r="D276" s="1" t="s">
        <v>738</v>
      </c>
      <c r="E276" s="1" t="s">
        <v>48</v>
      </c>
      <c r="F276" s="1" t="s">
        <v>88</v>
      </c>
      <c r="G276" s="1" t="s">
        <v>739</v>
      </c>
      <c r="H276" s="28" t="s">
        <v>128</v>
      </c>
      <c r="I276" s="29" t="n">
        <v>66000</v>
      </c>
      <c r="J276" s="30" t="n">
        <f aca="false">I276/$I$356</f>
        <v>0.00273906428583879</v>
      </c>
      <c r="L276" s="28" t="s">
        <v>36</v>
      </c>
    </row>
    <row r="277" customFormat="false" ht="15" hidden="false" customHeight="true" outlineLevel="0" collapsed="false">
      <c r="A277" s="1" t="s">
        <v>744</v>
      </c>
      <c r="B277" s="1" t="s">
        <v>745</v>
      </c>
      <c r="C277" s="1" t="s">
        <v>737</v>
      </c>
      <c r="D277" s="1" t="s">
        <v>738</v>
      </c>
      <c r="E277" s="1" t="s">
        <v>49</v>
      </c>
      <c r="F277" s="1" t="s">
        <v>88</v>
      </c>
      <c r="G277" s="1" t="s">
        <v>739</v>
      </c>
      <c r="H277" s="28" t="s">
        <v>128</v>
      </c>
      <c r="I277" s="29" t="n">
        <v>68000</v>
      </c>
      <c r="J277" s="30" t="n">
        <f aca="false">I277/$I$356</f>
        <v>0.00282206623389451</v>
      </c>
      <c r="L277" s="28" t="s">
        <v>36</v>
      </c>
    </row>
    <row r="278" customFormat="false" ht="15" hidden="false" customHeight="true" outlineLevel="0" collapsed="false">
      <c r="A278" s="1" t="s">
        <v>746</v>
      </c>
      <c r="B278" s="1" t="s">
        <v>747</v>
      </c>
      <c r="C278" s="1" t="s">
        <v>737</v>
      </c>
      <c r="D278" s="1" t="s">
        <v>738</v>
      </c>
      <c r="E278" s="1" t="s">
        <v>50</v>
      </c>
      <c r="F278" s="1" t="s">
        <v>88</v>
      </c>
      <c r="G278" s="1" t="s">
        <v>739</v>
      </c>
      <c r="H278" s="28" t="s">
        <v>128</v>
      </c>
      <c r="I278" s="29" t="n">
        <v>33826.16</v>
      </c>
      <c r="J278" s="30" t="n">
        <f aca="false">I278/$I$356</f>
        <v>0.00140381858762225</v>
      </c>
      <c r="L278" s="28" t="s">
        <v>36</v>
      </c>
    </row>
    <row r="279" customFormat="false" ht="15" hidden="false" customHeight="true" outlineLevel="0" collapsed="false">
      <c r="A279" s="1" t="s">
        <v>748</v>
      </c>
      <c r="B279" s="1" t="s">
        <v>749</v>
      </c>
      <c r="C279" s="1" t="s">
        <v>737</v>
      </c>
      <c r="D279" s="1" t="s">
        <v>738</v>
      </c>
      <c r="E279" s="1" t="s">
        <v>51</v>
      </c>
      <c r="F279" s="1" t="s">
        <v>88</v>
      </c>
      <c r="G279" s="1" t="s">
        <v>739</v>
      </c>
      <c r="H279" s="28" t="s">
        <v>128</v>
      </c>
      <c r="I279" s="29" t="n">
        <v>86224.23</v>
      </c>
      <c r="J279" s="30" t="n">
        <f aca="false">I279/$I$356</f>
        <v>0.00357838952980226</v>
      </c>
      <c r="L279" s="28" t="s">
        <v>36</v>
      </c>
    </row>
    <row r="280" customFormat="false" ht="15" hidden="false" customHeight="true" outlineLevel="0" collapsed="false">
      <c r="A280" s="1" t="s">
        <v>750</v>
      </c>
      <c r="B280" s="1" t="s">
        <v>751</v>
      </c>
      <c r="C280" s="1" t="s">
        <v>737</v>
      </c>
      <c r="D280" s="1" t="s">
        <v>738</v>
      </c>
      <c r="E280" s="1" t="s">
        <v>52</v>
      </c>
      <c r="F280" s="1" t="s">
        <v>88</v>
      </c>
      <c r="G280" s="1" t="s">
        <v>739</v>
      </c>
      <c r="H280" s="28" t="s">
        <v>128</v>
      </c>
      <c r="I280" s="29" t="n">
        <v>180000</v>
      </c>
      <c r="J280" s="30" t="n">
        <f aca="false">I280/$I$356</f>
        <v>0.00747017532501488</v>
      </c>
      <c r="L280" s="28" t="s">
        <v>36</v>
      </c>
    </row>
    <row r="281" customFormat="false" ht="15" hidden="false" customHeight="true" outlineLevel="0" collapsed="false">
      <c r="A281" s="1" t="s">
        <v>752</v>
      </c>
      <c r="B281" s="1" t="s">
        <v>753</v>
      </c>
      <c r="C281" s="1" t="s">
        <v>737</v>
      </c>
      <c r="D281" s="1" t="s">
        <v>738</v>
      </c>
      <c r="E281" s="1" t="s">
        <v>53</v>
      </c>
      <c r="F281" s="1" t="s">
        <v>88</v>
      </c>
      <c r="G281" s="1" t="s">
        <v>739</v>
      </c>
      <c r="H281" s="28" t="s">
        <v>128</v>
      </c>
      <c r="I281" s="29" t="n">
        <v>91282.03</v>
      </c>
      <c r="J281" s="30" t="n">
        <f aca="false">I281/$I$356</f>
        <v>0.00378829315624038</v>
      </c>
      <c r="L281" s="28" t="s">
        <v>36</v>
      </c>
    </row>
    <row r="282" customFormat="false" ht="15" hidden="false" customHeight="true" outlineLevel="0" collapsed="false">
      <c r="A282" s="1" t="s">
        <v>754</v>
      </c>
      <c r="B282" s="1" t="s">
        <v>755</v>
      </c>
      <c r="C282" s="1" t="s">
        <v>737</v>
      </c>
      <c r="D282" s="1" t="s">
        <v>738</v>
      </c>
      <c r="E282" s="1" t="s">
        <v>54</v>
      </c>
      <c r="F282" s="1" t="s">
        <v>88</v>
      </c>
      <c r="G282" s="1" t="s">
        <v>739</v>
      </c>
      <c r="H282" s="28" t="s">
        <v>128</v>
      </c>
      <c r="I282" s="29" t="n">
        <v>100000</v>
      </c>
      <c r="J282" s="30" t="n">
        <f aca="false">I282/$I$356</f>
        <v>0.00415009740278604</v>
      </c>
      <c r="L282" s="28" t="s">
        <v>36</v>
      </c>
    </row>
    <row r="283" customFormat="false" ht="15" hidden="false" customHeight="true" outlineLevel="0" collapsed="false">
      <c r="A283" s="1" t="s">
        <v>756</v>
      </c>
      <c r="B283" s="1" t="s">
        <v>757</v>
      </c>
      <c r="C283" s="1" t="s">
        <v>737</v>
      </c>
      <c r="D283" s="1" t="s">
        <v>738</v>
      </c>
      <c r="E283" s="1" t="s">
        <v>55</v>
      </c>
      <c r="F283" s="1" t="s">
        <v>88</v>
      </c>
      <c r="G283" s="1" t="s">
        <v>739</v>
      </c>
      <c r="H283" s="28" t="s">
        <v>128</v>
      </c>
      <c r="I283" s="29" t="n">
        <v>124648.01</v>
      </c>
      <c r="J283" s="30" t="n">
        <f aca="false">I283/$I$356</f>
        <v>0.00517301382563449</v>
      </c>
      <c r="L283" s="28" t="s">
        <v>36</v>
      </c>
    </row>
    <row r="284" customFormat="false" ht="15" hidden="false" customHeight="true" outlineLevel="0" collapsed="false">
      <c r="A284" s="1" t="s">
        <v>758</v>
      </c>
      <c r="B284" s="1" t="s">
        <v>759</v>
      </c>
      <c r="C284" s="1" t="s">
        <v>760</v>
      </c>
      <c r="D284" s="1" t="s">
        <v>761</v>
      </c>
      <c r="E284" s="1" t="s">
        <v>650</v>
      </c>
      <c r="F284" s="1" t="s">
        <v>88</v>
      </c>
      <c r="G284" s="1" t="s">
        <v>762</v>
      </c>
      <c r="H284" s="28" t="s">
        <v>128</v>
      </c>
      <c r="I284" s="29" t="n">
        <v>0</v>
      </c>
      <c r="J284" s="30" t="n">
        <f aca="false">I284/$I$356</f>
        <v>0</v>
      </c>
      <c r="L284" s="28" t="s">
        <v>36</v>
      </c>
    </row>
    <row r="285" customFormat="false" ht="15" hidden="false" customHeight="true" outlineLevel="0" collapsed="false">
      <c r="A285" s="1" t="s">
        <v>763</v>
      </c>
      <c r="B285" s="1" t="s">
        <v>764</v>
      </c>
      <c r="C285" s="1" t="s">
        <v>760</v>
      </c>
      <c r="D285" s="1" t="s">
        <v>761</v>
      </c>
      <c r="E285" s="1" t="s">
        <v>48</v>
      </c>
      <c r="F285" s="1" t="s">
        <v>88</v>
      </c>
      <c r="G285" s="1" t="s">
        <v>762</v>
      </c>
      <c r="H285" s="28" t="s">
        <v>128</v>
      </c>
      <c r="I285" s="29" t="n">
        <v>13725.52</v>
      </c>
      <c r="J285" s="30" t="n">
        <f aca="false">I285/$I$356</f>
        <v>0.000569622449038879</v>
      </c>
      <c r="L285" s="28" t="s">
        <v>36</v>
      </c>
    </row>
    <row r="286" customFormat="false" ht="15" hidden="false" customHeight="true" outlineLevel="0" collapsed="false">
      <c r="A286" s="1" t="s">
        <v>765</v>
      </c>
      <c r="B286" s="1" t="s">
        <v>766</v>
      </c>
      <c r="C286" s="1" t="s">
        <v>760</v>
      </c>
      <c r="D286" s="1" t="s">
        <v>761</v>
      </c>
      <c r="E286" s="1" t="s">
        <v>49</v>
      </c>
      <c r="F286" s="1" t="s">
        <v>88</v>
      </c>
      <c r="G286" s="1" t="s">
        <v>762</v>
      </c>
      <c r="H286" s="28" t="s">
        <v>128</v>
      </c>
      <c r="I286" s="29" t="n">
        <v>0</v>
      </c>
      <c r="J286" s="30" t="n">
        <f aca="false">I286/$I$356</f>
        <v>0</v>
      </c>
      <c r="L286" s="28" t="s">
        <v>36</v>
      </c>
    </row>
    <row r="287" customFormat="false" ht="15" hidden="false" customHeight="true" outlineLevel="0" collapsed="false">
      <c r="A287" s="1" t="s">
        <v>767</v>
      </c>
      <c r="B287" s="1" t="s">
        <v>768</v>
      </c>
      <c r="C287" s="1" t="s">
        <v>760</v>
      </c>
      <c r="D287" s="1" t="s">
        <v>761</v>
      </c>
      <c r="E287" s="1" t="s">
        <v>50</v>
      </c>
      <c r="F287" s="1" t="s">
        <v>88</v>
      </c>
      <c r="G287" s="1" t="s">
        <v>762</v>
      </c>
      <c r="H287" s="28" t="s">
        <v>128</v>
      </c>
      <c r="I287" s="29" t="n">
        <v>5491.41</v>
      </c>
      <c r="J287" s="30" t="n">
        <f aca="false">I287/$I$356</f>
        <v>0.000227898863786333</v>
      </c>
      <c r="L287" s="28" t="s">
        <v>36</v>
      </c>
    </row>
    <row r="288" customFormat="false" ht="15" hidden="false" customHeight="true" outlineLevel="0" collapsed="false">
      <c r="A288" s="1" t="s">
        <v>769</v>
      </c>
      <c r="B288" s="1" t="s">
        <v>770</v>
      </c>
      <c r="C288" s="1" t="s">
        <v>760</v>
      </c>
      <c r="D288" s="1" t="s">
        <v>761</v>
      </c>
      <c r="E288" s="1" t="s">
        <v>51</v>
      </c>
      <c r="F288" s="1" t="s">
        <v>88</v>
      </c>
      <c r="G288" s="1" t="s">
        <v>762</v>
      </c>
      <c r="H288" s="28" t="s">
        <v>128</v>
      </c>
      <c r="I288" s="29" t="n">
        <v>170.58</v>
      </c>
      <c r="J288" s="30" t="n">
        <f aca="false">I288/$I$356</f>
        <v>7.07923614967243E-006</v>
      </c>
      <c r="L288" s="28" t="s">
        <v>36</v>
      </c>
    </row>
    <row r="289" customFormat="false" ht="15" hidden="false" customHeight="true" outlineLevel="0" collapsed="false">
      <c r="A289" s="1" t="s">
        <v>771</v>
      </c>
      <c r="B289" s="1" t="s">
        <v>772</v>
      </c>
      <c r="C289" s="1" t="s">
        <v>760</v>
      </c>
      <c r="D289" s="1" t="s">
        <v>761</v>
      </c>
      <c r="E289" s="1" t="s">
        <v>52</v>
      </c>
      <c r="F289" s="1" t="s">
        <v>88</v>
      </c>
      <c r="G289" s="1" t="s">
        <v>762</v>
      </c>
      <c r="H289" s="28" t="s">
        <v>128</v>
      </c>
      <c r="I289" s="29" t="n">
        <v>883.6</v>
      </c>
      <c r="J289" s="30" t="n">
        <f aca="false">I289/$I$356</f>
        <v>3.66702606510175E-005</v>
      </c>
      <c r="L289" s="28" t="s">
        <v>36</v>
      </c>
    </row>
    <row r="290" customFormat="false" ht="15" hidden="false" customHeight="true" outlineLevel="0" collapsed="false">
      <c r="A290" s="1" t="s">
        <v>773</v>
      </c>
      <c r="B290" s="1" t="s">
        <v>774</v>
      </c>
      <c r="C290" s="1" t="s">
        <v>760</v>
      </c>
      <c r="D290" s="1" t="s">
        <v>761</v>
      </c>
      <c r="E290" s="1" t="s">
        <v>53</v>
      </c>
      <c r="F290" s="1" t="s">
        <v>88</v>
      </c>
      <c r="G290" s="1" t="s">
        <v>762</v>
      </c>
      <c r="H290" s="28" t="s">
        <v>128</v>
      </c>
      <c r="I290" s="29" t="n">
        <v>204.68</v>
      </c>
      <c r="J290" s="30" t="n">
        <f aca="false">I290/$I$356</f>
        <v>8.49441936402247E-006</v>
      </c>
      <c r="L290" s="28" t="s">
        <v>36</v>
      </c>
    </row>
    <row r="291" customFormat="false" ht="15" hidden="false" customHeight="true" outlineLevel="0" collapsed="false">
      <c r="A291" s="1" t="s">
        <v>775</v>
      </c>
      <c r="B291" s="1" t="s">
        <v>776</v>
      </c>
      <c r="C291" s="1" t="s">
        <v>760</v>
      </c>
      <c r="D291" s="1" t="s">
        <v>761</v>
      </c>
      <c r="E291" s="1" t="s">
        <v>54</v>
      </c>
      <c r="F291" s="1" t="s">
        <v>88</v>
      </c>
      <c r="G291" s="1" t="s">
        <v>762</v>
      </c>
      <c r="H291" s="28" t="s">
        <v>128</v>
      </c>
      <c r="I291" s="29" t="n">
        <v>3430.18</v>
      </c>
      <c r="J291" s="30" t="n">
        <f aca="false">I291/$I$356</f>
        <v>0.000142355811090886</v>
      </c>
      <c r="L291" s="28" t="s">
        <v>36</v>
      </c>
    </row>
    <row r="292" customFormat="false" ht="15" hidden="false" customHeight="true" outlineLevel="0" collapsed="false">
      <c r="A292" s="1" t="s">
        <v>777</v>
      </c>
      <c r="B292" s="1" t="s">
        <v>778</v>
      </c>
      <c r="C292" s="1" t="s">
        <v>760</v>
      </c>
      <c r="D292" s="1" t="s">
        <v>761</v>
      </c>
      <c r="E292" s="1" t="s">
        <v>55</v>
      </c>
      <c r="F292" s="1" t="s">
        <v>88</v>
      </c>
      <c r="G292" s="1" t="s">
        <v>762</v>
      </c>
      <c r="H292" s="28" t="s">
        <v>128</v>
      </c>
      <c r="I292" s="29" t="n">
        <v>-568.8</v>
      </c>
      <c r="J292" s="30" t="n">
        <f aca="false">I292/$I$356</f>
        <v>-2.3605754027047E-005</v>
      </c>
      <c r="L292" s="28" t="s">
        <v>36</v>
      </c>
    </row>
    <row r="293" customFormat="false" ht="15" hidden="false" customHeight="true" outlineLevel="0" collapsed="false">
      <c r="A293" s="1" t="s">
        <v>779</v>
      </c>
      <c r="B293" s="1" t="s">
        <v>780</v>
      </c>
      <c r="C293" s="1" t="s">
        <v>781</v>
      </c>
      <c r="D293" s="1" t="s">
        <v>782</v>
      </c>
      <c r="E293" s="1" t="s">
        <v>650</v>
      </c>
      <c r="F293" s="1" t="s">
        <v>88</v>
      </c>
      <c r="G293" s="1" t="s">
        <v>762</v>
      </c>
      <c r="H293" s="28" t="s">
        <v>128</v>
      </c>
      <c r="I293" s="29" t="n">
        <v>81630.98</v>
      </c>
      <c r="J293" s="30" t="n">
        <f aca="false">I293/$I$356</f>
        <v>0.00338776518084879</v>
      </c>
      <c r="K293" s="1" t="s">
        <v>783</v>
      </c>
      <c r="L293" s="28" t="s">
        <v>36</v>
      </c>
    </row>
    <row r="294" customFormat="false" ht="15" hidden="false" customHeight="true" outlineLevel="0" collapsed="false">
      <c r="A294" s="1" t="s">
        <v>784</v>
      </c>
      <c r="B294" s="1" t="s">
        <v>785</v>
      </c>
      <c r="C294" s="1" t="s">
        <v>781</v>
      </c>
      <c r="D294" s="1" t="s">
        <v>782</v>
      </c>
      <c r="E294" s="1" t="s">
        <v>48</v>
      </c>
      <c r="F294" s="1" t="s">
        <v>88</v>
      </c>
      <c r="G294" s="1" t="s">
        <v>762</v>
      </c>
      <c r="H294" s="28" t="s">
        <v>128</v>
      </c>
      <c r="I294" s="29" t="n">
        <v>70276.41</v>
      </c>
      <c r="J294" s="30" t="n">
        <f aca="false">I294/$I$356</f>
        <v>0.00291653946618127</v>
      </c>
      <c r="K294" s="1" t="s">
        <v>783</v>
      </c>
      <c r="L294" s="28" t="s">
        <v>36</v>
      </c>
    </row>
    <row r="295" customFormat="false" ht="15" hidden="false" customHeight="true" outlineLevel="0" collapsed="false">
      <c r="A295" s="1" t="s">
        <v>786</v>
      </c>
      <c r="B295" s="1" t="s">
        <v>787</v>
      </c>
      <c r="C295" s="1" t="s">
        <v>781</v>
      </c>
      <c r="D295" s="1" t="s">
        <v>782</v>
      </c>
      <c r="E295" s="1" t="s">
        <v>49</v>
      </c>
      <c r="F295" s="1" t="s">
        <v>88</v>
      </c>
      <c r="G295" s="1" t="s">
        <v>762</v>
      </c>
      <c r="H295" s="28" t="s">
        <v>128</v>
      </c>
      <c r="I295" s="29" t="n">
        <v>48795.69</v>
      </c>
      <c r="J295" s="30" t="n">
        <f aca="false">I295/$I$356</f>
        <v>0.00202506866336153</v>
      </c>
      <c r="K295" s="1" t="s">
        <v>783</v>
      </c>
      <c r="L295" s="28" t="s">
        <v>36</v>
      </c>
    </row>
    <row r="296" customFormat="false" ht="15" hidden="false" customHeight="true" outlineLevel="0" collapsed="false">
      <c r="A296" s="1" t="s">
        <v>788</v>
      </c>
      <c r="B296" s="1" t="s">
        <v>789</v>
      </c>
      <c r="C296" s="1" t="s">
        <v>781</v>
      </c>
      <c r="D296" s="1" t="s">
        <v>782</v>
      </c>
      <c r="E296" s="1" t="s">
        <v>50</v>
      </c>
      <c r="F296" s="1" t="s">
        <v>88</v>
      </c>
      <c r="G296" s="1" t="s">
        <v>762</v>
      </c>
      <c r="H296" s="28" t="s">
        <v>128</v>
      </c>
      <c r="I296" s="29" t="n">
        <v>70813.67</v>
      </c>
      <c r="J296" s="30" t="n">
        <f aca="false">I296/$I$356</f>
        <v>0.00293883627948748</v>
      </c>
      <c r="K296" s="1" t="s">
        <v>783</v>
      </c>
      <c r="L296" s="28" t="s">
        <v>36</v>
      </c>
    </row>
    <row r="297" customFormat="false" ht="15" hidden="false" customHeight="true" outlineLevel="0" collapsed="false">
      <c r="A297" s="1" t="s">
        <v>790</v>
      </c>
      <c r="B297" s="1" t="s">
        <v>791</v>
      </c>
      <c r="C297" s="1" t="s">
        <v>781</v>
      </c>
      <c r="D297" s="1" t="s">
        <v>782</v>
      </c>
      <c r="E297" s="1" t="s">
        <v>51</v>
      </c>
      <c r="F297" s="1" t="s">
        <v>88</v>
      </c>
      <c r="G297" s="1" t="s">
        <v>762</v>
      </c>
      <c r="H297" s="28" t="s">
        <v>128</v>
      </c>
      <c r="I297" s="29" t="n">
        <v>40803.81</v>
      </c>
      <c r="J297" s="30" t="n">
        <f aca="false">I297/$I$356</f>
        <v>0.00169339785904775</v>
      </c>
      <c r="K297" s="1" t="s">
        <v>783</v>
      </c>
      <c r="L297" s="28" t="s">
        <v>36</v>
      </c>
    </row>
    <row r="298" customFormat="false" ht="15" hidden="false" customHeight="true" outlineLevel="0" collapsed="false">
      <c r="A298" s="1" t="s">
        <v>792</v>
      </c>
      <c r="B298" s="1" t="s">
        <v>793</v>
      </c>
      <c r="C298" s="1" t="s">
        <v>781</v>
      </c>
      <c r="D298" s="1" t="s">
        <v>782</v>
      </c>
      <c r="E298" s="1" t="s">
        <v>52</v>
      </c>
      <c r="F298" s="1" t="s">
        <v>88</v>
      </c>
      <c r="G298" s="1" t="s">
        <v>762</v>
      </c>
      <c r="H298" s="28" t="s">
        <v>128</v>
      </c>
      <c r="I298" s="29" t="n">
        <v>67141.51</v>
      </c>
      <c r="J298" s="30" t="n">
        <f aca="false">I298/$I$356</f>
        <v>0.00278643806270133</v>
      </c>
      <c r="K298" s="1" t="s">
        <v>783</v>
      </c>
      <c r="L298" s="28" t="s">
        <v>36</v>
      </c>
    </row>
    <row r="299" customFormat="false" ht="15" hidden="false" customHeight="true" outlineLevel="0" collapsed="false">
      <c r="A299" s="1" t="s">
        <v>794</v>
      </c>
      <c r="B299" s="1" t="s">
        <v>795</v>
      </c>
      <c r="C299" s="1" t="s">
        <v>781</v>
      </c>
      <c r="D299" s="1" t="s">
        <v>782</v>
      </c>
      <c r="E299" s="1" t="s">
        <v>53</v>
      </c>
      <c r="F299" s="1" t="s">
        <v>88</v>
      </c>
      <c r="G299" s="1" t="s">
        <v>762</v>
      </c>
      <c r="H299" s="28" t="s">
        <v>128</v>
      </c>
      <c r="I299" s="29" t="n">
        <v>26650.13</v>
      </c>
      <c r="J299" s="30" t="n">
        <f aca="false">I299/$I$356</f>
        <v>0.0011060063529691</v>
      </c>
      <c r="K299" s="1" t="s">
        <v>783</v>
      </c>
      <c r="L299" s="28" t="s">
        <v>36</v>
      </c>
    </row>
    <row r="300" customFormat="false" ht="15" hidden="false" customHeight="true" outlineLevel="0" collapsed="false">
      <c r="A300" s="1" t="s">
        <v>796</v>
      </c>
      <c r="B300" s="1" t="s">
        <v>797</v>
      </c>
      <c r="C300" s="1" t="s">
        <v>781</v>
      </c>
      <c r="D300" s="1" t="s">
        <v>782</v>
      </c>
      <c r="E300" s="1" t="s">
        <v>54</v>
      </c>
      <c r="F300" s="1" t="s">
        <v>88</v>
      </c>
      <c r="G300" s="1" t="s">
        <v>762</v>
      </c>
      <c r="H300" s="28" t="s">
        <v>128</v>
      </c>
      <c r="I300" s="29" t="n">
        <v>20234.49</v>
      </c>
      <c r="J300" s="30" t="n">
        <f aca="false">I300/$I$356</f>
        <v>0.000839751043957002</v>
      </c>
      <c r="K300" s="1" t="s">
        <v>783</v>
      </c>
      <c r="L300" s="28" t="s">
        <v>36</v>
      </c>
    </row>
    <row r="301" customFormat="false" ht="15" hidden="false" customHeight="true" outlineLevel="0" collapsed="false">
      <c r="A301" s="1" t="s">
        <v>798</v>
      </c>
      <c r="B301" s="1" t="s">
        <v>799</v>
      </c>
      <c r="C301" s="1" t="s">
        <v>781</v>
      </c>
      <c r="D301" s="1" t="s">
        <v>782</v>
      </c>
      <c r="E301" s="1" t="s">
        <v>55</v>
      </c>
      <c r="F301" s="1" t="s">
        <v>88</v>
      </c>
      <c r="G301" s="1" t="s">
        <v>762</v>
      </c>
      <c r="H301" s="28" t="s">
        <v>128</v>
      </c>
      <c r="I301" s="29" t="n">
        <v>67293</v>
      </c>
      <c r="J301" s="30" t="n">
        <f aca="false">I301/$I$356</f>
        <v>0.00279272504525681</v>
      </c>
      <c r="K301" s="1" t="s">
        <v>783</v>
      </c>
      <c r="L301" s="28" t="s">
        <v>36</v>
      </c>
    </row>
    <row r="302" customFormat="false" ht="15" hidden="false" customHeight="true" outlineLevel="0" collapsed="false">
      <c r="A302" s="1" t="s">
        <v>800</v>
      </c>
      <c r="B302" s="1" t="s">
        <v>801</v>
      </c>
      <c r="C302" s="1" t="s">
        <v>781</v>
      </c>
      <c r="D302" s="1" t="s">
        <v>782</v>
      </c>
      <c r="E302" s="1" t="s">
        <v>650</v>
      </c>
      <c r="F302" s="1" t="s">
        <v>88</v>
      </c>
      <c r="G302" s="1" t="s">
        <v>762</v>
      </c>
      <c r="H302" s="28" t="s">
        <v>128</v>
      </c>
      <c r="I302" s="29" t="n">
        <v>13609.12</v>
      </c>
      <c r="J302" s="30" t="n">
        <f aca="false">I302/$I$356</f>
        <v>0.000564791735662036</v>
      </c>
      <c r="K302" s="1" t="s">
        <v>783</v>
      </c>
      <c r="L302" s="28" t="s">
        <v>36</v>
      </c>
    </row>
    <row r="303" customFormat="false" ht="15" hidden="false" customHeight="true" outlineLevel="0" collapsed="false">
      <c r="A303" s="1" t="s">
        <v>802</v>
      </c>
      <c r="B303" s="1" t="s">
        <v>803</v>
      </c>
      <c r="C303" s="1" t="s">
        <v>802</v>
      </c>
      <c r="D303" s="1" t="s">
        <v>803</v>
      </c>
      <c r="E303" s="1" t="s">
        <v>150</v>
      </c>
      <c r="F303" s="1" t="s">
        <v>88</v>
      </c>
      <c r="G303" s="1" t="s">
        <v>803</v>
      </c>
      <c r="H303" s="28" t="s">
        <v>128</v>
      </c>
      <c r="I303" s="29" t="n">
        <v>1255.35</v>
      </c>
      <c r="J303" s="30" t="n">
        <f aca="false">I303/$I$356</f>
        <v>5.20982477458746E-005</v>
      </c>
      <c r="L303" s="28" t="s">
        <v>36</v>
      </c>
    </row>
    <row r="304" customFormat="false" ht="15" hidden="false" customHeight="true" outlineLevel="0" collapsed="false">
      <c r="A304" s="1" t="s">
        <v>804</v>
      </c>
      <c r="B304" s="1" t="s">
        <v>805</v>
      </c>
      <c r="C304" s="1" t="s">
        <v>802</v>
      </c>
      <c r="D304" s="1" t="s">
        <v>803</v>
      </c>
      <c r="E304" s="1" t="s">
        <v>650</v>
      </c>
      <c r="F304" s="1" t="s">
        <v>88</v>
      </c>
      <c r="G304" s="1" t="s">
        <v>803</v>
      </c>
      <c r="H304" s="28" t="s">
        <v>128</v>
      </c>
      <c r="I304" s="29" t="n">
        <v>9743.77</v>
      </c>
      <c r="J304" s="30" t="n">
        <f aca="false">I304/$I$356</f>
        <v>0.000404375945703446</v>
      </c>
      <c r="L304" s="28" t="s">
        <v>36</v>
      </c>
    </row>
    <row r="305" customFormat="false" ht="15" hidden="false" customHeight="true" outlineLevel="0" collapsed="false">
      <c r="A305" s="1" t="s">
        <v>806</v>
      </c>
      <c r="B305" s="1" t="s">
        <v>807</v>
      </c>
      <c r="C305" s="1" t="s">
        <v>802</v>
      </c>
      <c r="D305" s="1" t="s">
        <v>803</v>
      </c>
      <c r="E305" s="1" t="s">
        <v>48</v>
      </c>
      <c r="F305" s="1" t="s">
        <v>88</v>
      </c>
      <c r="G305" s="1" t="s">
        <v>803</v>
      </c>
      <c r="H305" s="28" t="s">
        <v>128</v>
      </c>
      <c r="I305" s="29" t="n">
        <v>9590.12</v>
      </c>
      <c r="J305" s="30" t="n">
        <f aca="false">I305/$I$356</f>
        <v>0.000397999321044065</v>
      </c>
      <c r="L305" s="28" t="s">
        <v>36</v>
      </c>
    </row>
    <row r="306" customFormat="false" ht="15" hidden="false" customHeight="true" outlineLevel="0" collapsed="false">
      <c r="A306" s="1" t="s">
        <v>808</v>
      </c>
      <c r="B306" s="1" t="s">
        <v>809</v>
      </c>
      <c r="C306" s="1" t="s">
        <v>802</v>
      </c>
      <c r="D306" s="1" t="s">
        <v>803</v>
      </c>
      <c r="E306" s="1" t="s">
        <v>49</v>
      </c>
      <c r="F306" s="1" t="s">
        <v>88</v>
      </c>
      <c r="G306" s="1" t="s">
        <v>803</v>
      </c>
      <c r="H306" s="28" t="s">
        <v>128</v>
      </c>
      <c r="I306" s="29" t="n">
        <v>4308.62</v>
      </c>
      <c r="J306" s="30" t="n">
        <f aca="false">I306/$I$356</f>
        <v>0.00017881192671592</v>
      </c>
      <c r="L306" s="28" t="s">
        <v>36</v>
      </c>
    </row>
    <row r="307" customFormat="false" ht="15" hidden="false" customHeight="true" outlineLevel="0" collapsed="false">
      <c r="A307" s="1" t="s">
        <v>810</v>
      </c>
      <c r="B307" s="1" t="s">
        <v>811</v>
      </c>
      <c r="C307" s="1" t="s">
        <v>802</v>
      </c>
      <c r="D307" s="1" t="s">
        <v>803</v>
      </c>
      <c r="E307" s="1" t="s">
        <v>50</v>
      </c>
      <c r="F307" s="1" t="s">
        <v>88</v>
      </c>
      <c r="G307" s="1" t="s">
        <v>803</v>
      </c>
      <c r="H307" s="28" t="s">
        <v>128</v>
      </c>
      <c r="I307" s="29" t="n">
        <v>13472</v>
      </c>
      <c r="J307" s="30" t="n">
        <f aca="false">I307/$I$356</f>
        <v>0.000559101122103336</v>
      </c>
      <c r="L307" s="28" t="s">
        <v>36</v>
      </c>
    </row>
    <row r="308" customFormat="false" ht="15" hidden="false" customHeight="true" outlineLevel="0" collapsed="false">
      <c r="A308" s="1" t="s">
        <v>812</v>
      </c>
      <c r="B308" s="1" t="s">
        <v>813</v>
      </c>
      <c r="C308" s="1" t="s">
        <v>802</v>
      </c>
      <c r="D308" s="1" t="s">
        <v>803</v>
      </c>
      <c r="E308" s="1" t="s">
        <v>51</v>
      </c>
      <c r="F308" s="1" t="s">
        <v>88</v>
      </c>
      <c r="G308" s="1" t="s">
        <v>803</v>
      </c>
      <c r="H308" s="28" t="s">
        <v>128</v>
      </c>
      <c r="I308" s="29" t="n">
        <v>7690.19</v>
      </c>
      <c r="J308" s="30" t="n">
        <f aca="false">I308/$I$356</f>
        <v>0.000319150375459312</v>
      </c>
      <c r="L308" s="28" t="s">
        <v>36</v>
      </c>
    </row>
    <row r="309" customFormat="false" ht="15" hidden="false" customHeight="true" outlineLevel="0" collapsed="false">
      <c r="A309" s="1" t="s">
        <v>814</v>
      </c>
      <c r="B309" s="1" t="s">
        <v>815</v>
      </c>
      <c r="C309" s="1" t="s">
        <v>802</v>
      </c>
      <c r="D309" s="1" t="s">
        <v>803</v>
      </c>
      <c r="E309" s="1" t="s">
        <v>52</v>
      </c>
      <c r="F309" s="1" t="s">
        <v>88</v>
      </c>
      <c r="G309" s="1" t="s">
        <v>803</v>
      </c>
      <c r="H309" s="28" t="s">
        <v>128</v>
      </c>
      <c r="I309" s="29" t="n">
        <v>10392.94</v>
      </c>
      <c r="J309" s="30" t="n">
        <f aca="false">I309/$I$356</f>
        <v>0.000431317133013112</v>
      </c>
      <c r="L309" s="28" t="s">
        <v>36</v>
      </c>
    </row>
    <row r="310" customFormat="false" ht="15" hidden="false" customHeight="true" outlineLevel="0" collapsed="false">
      <c r="A310" s="1" t="s">
        <v>816</v>
      </c>
      <c r="B310" s="1" t="s">
        <v>817</v>
      </c>
      <c r="C310" s="1" t="s">
        <v>802</v>
      </c>
      <c r="D310" s="1" t="s">
        <v>803</v>
      </c>
      <c r="E310" s="1" t="s">
        <v>53</v>
      </c>
      <c r="F310" s="1" t="s">
        <v>88</v>
      </c>
      <c r="G310" s="1" t="s">
        <v>803</v>
      </c>
      <c r="H310" s="28" t="s">
        <v>128</v>
      </c>
      <c r="I310" s="29" t="n">
        <v>6858.52</v>
      </c>
      <c r="J310" s="30" t="n">
        <f aca="false">I310/$I$356</f>
        <v>0.000284635260389561</v>
      </c>
      <c r="L310" s="28" t="s">
        <v>36</v>
      </c>
    </row>
    <row r="311" customFormat="false" ht="15" hidden="false" customHeight="true" outlineLevel="0" collapsed="false">
      <c r="A311" s="1" t="s">
        <v>818</v>
      </c>
      <c r="B311" s="1" t="s">
        <v>819</v>
      </c>
      <c r="C311" s="1" t="s">
        <v>802</v>
      </c>
      <c r="D311" s="1" t="s">
        <v>803</v>
      </c>
      <c r="E311" s="1" t="s">
        <v>54</v>
      </c>
      <c r="F311" s="1" t="s">
        <v>88</v>
      </c>
      <c r="G311" s="1" t="s">
        <v>803</v>
      </c>
      <c r="H311" s="28" t="s">
        <v>128</v>
      </c>
      <c r="I311" s="29" t="n">
        <v>10432.15</v>
      </c>
      <c r="J311" s="30" t="n">
        <f aca="false">I311/$I$356</f>
        <v>0.000432944386204744</v>
      </c>
      <c r="L311" s="28" t="s">
        <v>36</v>
      </c>
    </row>
    <row r="312" customFormat="false" ht="15" hidden="false" customHeight="true" outlineLevel="0" collapsed="false">
      <c r="A312" s="1" t="s">
        <v>820</v>
      </c>
      <c r="B312" s="1" t="s">
        <v>821</v>
      </c>
      <c r="C312" s="1" t="s">
        <v>802</v>
      </c>
      <c r="D312" s="1" t="s">
        <v>803</v>
      </c>
      <c r="E312" s="1" t="s">
        <v>55</v>
      </c>
      <c r="F312" s="1" t="s">
        <v>88</v>
      </c>
      <c r="G312" s="1" t="s">
        <v>803</v>
      </c>
      <c r="H312" s="28" t="s">
        <v>128</v>
      </c>
      <c r="I312" s="29" t="n">
        <v>11223.74</v>
      </c>
      <c r="J312" s="30" t="n">
        <f aca="false">I312/$I$356</f>
        <v>0.000465796142235458</v>
      </c>
      <c r="L312" s="28" t="s">
        <v>36</v>
      </c>
    </row>
    <row r="313" customFormat="false" ht="15" hidden="false" customHeight="true" outlineLevel="0" collapsed="false">
      <c r="A313" s="1" t="s">
        <v>822</v>
      </c>
      <c r="B313" s="1" t="s">
        <v>823</v>
      </c>
      <c r="C313" s="1" t="s">
        <v>824</v>
      </c>
      <c r="D313" s="1" t="s">
        <v>825</v>
      </c>
      <c r="E313" s="1" t="s">
        <v>48</v>
      </c>
      <c r="F313" s="1" t="s">
        <v>88</v>
      </c>
      <c r="G313" s="1" t="s">
        <v>826</v>
      </c>
      <c r="H313" s="28" t="s">
        <v>135</v>
      </c>
      <c r="I313" s="29" t="n">
        <v>1978.33</v>
      </c>
      <c r="J313" s="30" t="n">
        <f aca="false">I313/$I$356</f>
        <v>8.21026219485371E-005</v>
      </c>
      <c r="L313" s="28" t="s">
        <v>39</v>
      </c>
    </row>
    <row r="314" customFormat="false" ht="15" hidden="false" customHeight="true" outlineLevel="0" collapsed="false">
      <c r="A314" s="1" t="s">
        <v>827</v>
      </c>
      <c r="B314" s="1" t="s">
        <v>828</v>
      </c>
      <c r="C314" s="1" t="s">
        <v>824</v>
      </c>
      <c r="D314" s="1" t="s">
        <v>825</v>
      </c>
      <c r="E314" s="1" t="s">
        <v>49</v>
      </c>
      <c r="F314" s="1" t="s">
        <v>88</v>
      </c>
      <c r="G314" s="1" t="s">
        <v>826</v>
      </c>
      <c r="H314" s="28" t="s">
        <v>135</v>
      </c>
      <c r="I314" s="29" t="n">
        <v>1186.86</v>
      </c>
      <c r="J314" s="30" t="n">
        <f aca="false">I314/$I$356</f>
        <v>4.92558460347064E-005</v>
      </c>
      <c r="L314" s="28" t="s">
        <v>39</v>
      </c>
    </row>
    <row r="315" customFormat="false" ht="15" hidden="false" customHeight="true" outlineLevel="0" collapsed="false">
      <c r="A315" s="1" t="s">
        <v>829</v>
      </c>
      <c r="B315" s="1" t="s">
        <v>830</v>
      </c>
      <c r="C315" s="1" t="s">
        <v>824</v>
      </c>
      <c r="D315" s="1" t="s">
        <v>825</v>
      </c>
      <c r="E315" s="1" t="s">
        <v>50</v>
      </c>
      <c r="F315" s="1" t="s">
        <v>88</v>
      </c>
      <c r="G315" s="1" t="s">
        <v>826</v>
      </c>
      <c r="H315" s="28" t="s">
        <v>135</v>
      </c>
      <c r="I315" s="29" t="n">
        <v>441.11</v>
      </c>
      <c r="J315" s="30" t="n">
        <f aca="false">I315/$I$356</f>
        <v>1.83064946534295E-005</v>
      </c>
      <c r="L315" s="28" t="s">
        <v>39</v>
      </c>
    </row>
    <row r="316" customFormat="false" ht="15" hidden="false" customHeight="true" outlineLevel="0" collapsed="false">
      <c r="A316" s="1" t="s">
        <v>831</v>
      </c>
      <c r="B316" s="1" t="s">
        <v>832</v>
      </c>
      <c r="C316" s="1" t="s">
        <v>824</v>
      </c>
      <c r="D316" s="1" t="s">
        <v>825</v>
      </c>
      <c r="E316" s="1" t="s">
        <v>51</v>
      </c>
      <c r="F316" s="1" t="s">
        <v>88</v>
      </c>
      <c r="G316" s="1" t="s">
        <v>826</v>
      </c>
      <c r="H316" s="28" t="s">
        <v>135</v>
      </c>
      <c r="I316" s="29" t="n">
        <v>13112.93</v>
      </c>
      <c r="J316" s="30" t="n">
        <f aca="false">I316/$I$356</f>
        <v>0.000544199367359152</v>
      </c>
      <c r="L316" s="28" t="s">
        <v>39</v>
      </c>
    </row>
    <row r="317" customFormat="false" ht="15" hidden="false" customHeight="true" outlineLevel="0" collapsed="false">
      <c r="A317" s="1" t="s">
        <v>833</v>
      </c>
      <c r="B317" s="1" t="s">
        <v>834</v>
      </c>
      <c r="C317" s="1" t="s">
        <v>824</v>
      </c>
      <c r="D317" s="1" t="s">
        <v>825</v>
      </c>
      <c r="E317" s="1" t="s">
        <v>52</v>
      </c>
      <c r="F317" s="1" t="s">
        <v>88</v>
      </c>
      <c r="G317" s="1" t="s">
        <v>826</v>
      </c>
      <c r="H317" s="28" t="s">
        <v>135</v>
      </c>
      <c r="I317" s="29" t="n">
        <v>7970.9</v>
      </c>
      <c r="J317" s="30" t="n">
        <f aca="false">I317/$I$356</f>
        <v>0.000330800113878673</v>
      </c>
      <c r="L317" s="28" t="s">
        <v>39</v>
      </c>
    </row>
    <row r="318" customFormat="false" ht="15" hidden="false" customHeight="true" outlineLevel="0" collapsed="false">
      <c r="A318" s="1" t="s">
        <v>835</v>
      </c>
      <c r="B318" s="1" t="s">
        <v>836</v>
      </c>
      <c r="C318" s="1" t="s">
        <v>824</v>
      </c>
      <c r="D318" s="1" t="s">
        <v>825</v>
      </c>
      <c r="E318" s="1" t="s">
        <v>53</v>
      </c>
      <c r="F318" s="1" t="s">
        <v>88</v>
      </c>
      <c r="G318" s="1" t="s">
        <v>826</v>
      </c>
      <c r="H318" s="28" t="s">
        <v>135</v>
      </c>
      <c r="I318" s="29" t="n">
        <v>6340.84</v>
      </c>
      <c r="J318" s="30" t="n">
        <f aca="false">I318/$I$356</f>
        <v>0.000263151036154819</v>
      </c>
      <c r="L318" s="28" t="s">
        <v>39</v>
      </c>
    </row>
    <row r="319" customFormat="false" ht="15" hidden="false" customHeight="true" outlineLevel="0" collapsed="false">
      <c r="A319" s="1" t="s">
        <v>837</v>
      </c>
      <c r="B319" s="1" t="s">
        <v>838</v>
      </c>
      <c r="C319" s="1" t="s">
        <v>824</v>
      </c>
      <c r="D319" s="1" t="s">
        <v>825</v>
      </c>
      <c r="E319" s="1" t="s">
        <v>54</v>
      </c>
      <c r="F319" s="1" t="s">
        <v>88</v>
      </c>
      <c r="G319" s="1" t="s">
        <v>826</v>
      </c>
      <c r="H319" s="28" t="s">
        <v>135</v>
      </c>
      <c r="I319" s="29" t="n">
        <v>2217.33</v>
      </c>
      <c r="J319" s="30" t="n">
        <f aca="false">I319/$I$356</f>
        <v>9.20213547411958E-005</v>
      </c>
      <c r="L319" s="28" t="s">
        <v>39</v>
      </c>
    </row>
    <row r="320" customFormat="false" ht="15" hidden="false" customHeight="true" outlineLevel="0" collapsed="false">
      <c r="A320" s="1" t="s">
        <v>839</v>
      </c>
      <c r="B320" s="1" t="s">
        <v>840</v>
      </c>
      <c r="C320" s="1" t="s">
        <v>824</v>
      </c>
      <c r="D320" s="1" t="s">
        <v>825</v>
      </c>
      <c r="E320" s="1" t="s">
        <v>55</v>
      </c>
      <c r="F320" s="1" t="s">
        <v>88</v>
      </c>
      <c r="G320" s="1" t="s">
        <v>826</v>
      </c>
      <c r="H320" s="28" t="s">
        <v>135</v>
      </c>
      <c r="I320" s="29" t="n">
        <v>3200.71</v>
      </c>
      <c r="J320" s="30" t="n">
        <f aca="false">I320/$I$356</f>
        <v>0.000132832582580713</v>
      </c>
      <c r="L320" s="28" t="s">
        <v>39</v>
      </c>
    </row>
    <row r="321" customFormat="false" ht="15" hidden="false" customHeight="true" outlineLevel="0" collapsed="false">
      <c r="A321" s="1" t="s">
        <v>841</v>
      </c>
      <c r="B321" s="1" t="s">
        <v>842</v>
      </c>
      <c r="C321" s="1" t="s">
        <v>841</v>
      </c>
      <c r="D321" s="1" t="s">
        <v>842</v>
      </c>
      <c r="E321" s="1" t="s">
        <v>150</v>
      </c>
      <c r="F321" s="1" t="s">
        <v>88</v>
      </c>
      <c r="G321" s="1" t="s">
        <v>826</v>
      </c>
      <c r="H321" s="28" t="s">
        <v>135</v>
      </c>
      <c r="I321" s="29" t="n">
        <v>263932.63</v>
      </c>
      <c r="J321" s="30" t="n">
        <f aca="false">I321/$I$356</f>
        <v>0.0109534612227349</v>
      </c>
      <c r="L321" s="28" t="s">
        <v>39</v>
      </c>
    </row>
    <row r="322" customFormat="false" ht="15" hidden="false" customHeight="true" outlineLevel="0" collapsed="false">
      <c r="A322" s="1" t="s">
        <v>843</v>
      </c>
      <c r="B322" s="1" t="s">
        <v>844</v>
      </c>
      <c r="C322" s="1" t="s">
        <v>843</v>
      </c>
      <c r="D322" s="1" t="s">
        <v>844</v>
      </c>
      <c r="E322" s="1" t="s">
        <v>150</v>
      </c>
      <c r="F322" s="1" t="s">
        <v>88</v>
      </c>
      <c r="G322" s="1" t="s">
        <v>844</v>
      </c>
      <c r="H322" s="28" t="s">
        <v>37</v>
      </c>
      <c r="I322" s="29" t="n">
        <v>4342.11</v>
      </c>
      <c r="J322" s="30" t="n">
        <f aca="false">I322/$I$356</f>
        <v>0.000180201794336113</v>
      </c>
      <c r="L322" s="28" t="s">
        <v>37</v>
      </c>
    </row>
    <row r="323" customFormat="false" ht="15" hidden="false" customHeight="true" outlineLevel="0" collapsed="false">
      <c r="A323" s="1" t="s">
        <v>845</v>
      </c>
      <c r="B323" s="1" t="s">
        <v>846</v>
      </c>
      <c r="C323" s="1" t="s">
        <v>845</v>
      </c>
      <c r="D323" s="1" t="s">
        <v>846</v>
      </c>
      <c r="E323" s="1" t="s">
        <v>150</v>
      </c>
      <c r="F323" s="1" t="s">
        <v>88</v>
      </c>
      <c r="G323" s="1" t="s">
        <v>846</v>
      </c>
      <c r="H323" s="28" t="s">
        <v>131</v>
      </c>
      <c r="I323" s="29" t="n">
        <v>6136.73</v>
      </c>
      <c r="J323" s="30" t="n">
        <f aca="false">I323/$I$356</f>
        <v>0.000254680272345992</v>
      </c>
      <c r="L323" s="28" t="s">
        <v>41</v>
      </c>
    </row>
    <row r="324" customFormat="false" ht="15" hidden="false" customHeight="true" outlineLevel="0" collapsed="false">
      <c r="A324" s="1" t="s">
        <v>847</v>
      </c>
      <c r="B324" s="1" t="s">
        <v>848</v>
      </c>
      <c r="C324" s="1" t="s">
        <v>847</v>
      </c>
      <c r="D324" s="1" t="s">
        <v>848</v>
      </c>
      <c r="E324" s="1" t="s">
        <v>150</v>
      </c>
      <c r="F324" s="1" t="s">
        <v>88</v>
      </c>
      <c r="G324" s="1" t="s">
        <v>848</v>
      </c>
      <c r="H324" s="28" t="s">
        <v>131</v>
      </c>
      <c r="I324" s="29" t="n">
        <v>28339.75</v>
      </c>
      <c r="J324" s="30" t="n">
        <f aca="false">I324/$I$356</f>
        <v>0.00117612722870606</v>
      </c>
      <c r="L324" s="28" t="s">
        <v>41</v>
      </c>
    </row>
    <row r="325" customFormat="false" ht="15" hidden="false" customHeight="true" outlineLevel="0" collapsed="false">
      <c r="A325" s="1" t="s">
        <v>849</v>
      </c>
      <c r="B325" s="1" t="s">
        <v>850</v>
      </c>
      <c r="C325" s="1" t="s">
        <v>849</v>
      </c>
      <c r="D325" s="1" t="s">
        <v>850</v>
      </c>
      <c r="E325" s="1" t="s">
        <v>150</v>
      </c>
      <c r="F325" s="1" t="s">
        <v>88</v>
      </c>
      <c r="G325" s="1" t="s">
        <v>851</v>
      </c>
      <c r="H325" s="28" t="s">
        <v>37</v>
      </c>
      <c r="I325" s="29" t="n">
        <v>69859.24</v>
      </c>
      <c r="J325" s="30" t="n">
        <f aca="false">I325/$I$356</f>
        <v>0.00289922650484607</v>
      </c>
      <c r="L325" s="28" t="s">
        <v>37</v>
      </c>
    </row>
    <row r="326" customFormat="false" ht="15" hidden="false" customHeight="true" outlineLevel="0" collapsed="false">
      <c r="A326" s="1" t="s">
        <v>852</v>
      </c>
      <c r="B326" s="1" t="s">
        <v>853</v>
      </c>
      <c r="C326" s="1" t="s">
        <v>852</v>
      </c>
      <c r="D326" s="1" t="s">
        <v>853</v>
      </c>
      <c r="E326" s="1" t="s">
        <v>150</v>
      </c>
      <c r="F326" s="1" t="s">
        <v>88</v>
      </c>
      <c r="G326" s="1" t="s">
        <v>851</v>
      </c>
      <c r="H326" s="28" t="s">
        <v>37</v>
      </c>
      <c r="I326" s="29" t="n">
        <v>887260.83</v>
      </c>
      <c r="J326" s="30" t="n">
        <f aca="false">I326/$I$356</f>
        <v>0.0368221886617679</v>
      </c>
      <c r="L326" s="28" t="s">
        <v>37</v>
      </c>
    </row>
    <row r="327" customFormat="false" ht="15" hidden="false" customHeight="true" outlineLevel="0" collapsed="false">
      <c r="A327" s="1" t="s">
        <v>854</v>
      </c>
      <c r="B327" s="1" t="s">
        <v>855</v>
      </c>
      <c r="C327" s="1" t="s">
        <v>854</v>
      </c>
      <c r="D327" s="1" t="s">
        <v>855</v>
      </c>
      <c r="E327" s="1" t="s">
        <v>150</v>
      </c>
      <c r="F327" s="1" t="s">
        <v>88</v>
      </c>
      <c r="G327" s="1" t="s">
        <v>851</v>
      </c>
      <c r="H327" s="28" t="s">
        <v>37</v>
      </c>
      <c r="I327" s="29" t="n">
        <v>5207.4</v>
      </c>
      <c r="J327" s="30" t="n">
        <f aca="false">I327/$I$356</f>
        <v>0.00021611217215268</v>
      </c>
      <c r="L327" s="28" t="s">
        <v>37</v>
      </c>
    </row>
    <row r="328" customFormat="false" ht="15" hidden="false" customHeight="true" outlineLevel="0" collapsed="false">
      <c r="A328" s="1" t="s">
        <v>856</v>
      </c>
      <c r="B328" s="1" t="s">
        <v>857</v>
      </c>
      <c r="C328" s="1" t="s">
        <v>856</v>
      </c>
      <c r="D328" s="1" t="s">
        <v>857</v>
      </c>
      <c r="E328" s="1" t="s">
        <v>150</v>
      </c>
      <c r="F328" s="1" t="s">
        <v>88</v>
      </c>
      <c r="G328" s="1" t="s">
        <v>858</v>
      </c>
      <c r="H328" s="28" t="s">
        <v>135</v>
      </c>
      <c r="I328" s="29" t="n">
        <v>9760.82</v>
      </c>
      <c r="J328" s="30" t="n">
        <f aca="false">I328/$I$356</f>
        <v>0.000405083537310621</v>
      </c>
      <c r="L328" s="28" t="s">
        <v>39</v>
      </c>
    </row>
    <row r="329" customFormat="false" ht="15" hidden="false" customHeight="true" outlineLevel="0" collapsed="false">
      <c r="A329" s="1" t="s">
        <v>859</v>
      </c>
      <c r="B329" s="1" t="s">
        <v>860</v>
      </c>
      <c r="C329" s="1" t="s">
        <v>859</v>
      </c>
      <c r="D329" s="1" t="s">
        <v>860</v>
      </c>
      <c r="E329" s="1" t="s">
        <v>150</v>
      </c>
      <c r="F329" s="1" t="s">
        <v>88</v>
      </c>
      <c r="G329" s="1" t="s">
        <v>858</v>
      </c>
      <c r="H329" s="28" t="s">
        <v>135</v>
      </c>
      <c r="I329" s="29" t="n">
        <v>49092.21</v>
      </c>
      <c r="J329" s="30" t="n">
        <f aca="false">I329/$I$356</f>
        <v>0.00203737453218027</v>
      </c>
      <c r="L329" s="28" t="s">
        <v>39</v>
      </c>
    </row>
    <row r="330" customFormat="false" ht="15" hidden="false" customHeight="true" outlineLevel="0" collapsed="false">
      <c r="A330" s="1" t="s">
        <v>861</v>
      </c>
      <c r="B330" s="1" t="s">
        <v>862</v>
      </c>
      <c r="C330" s="1" t="s">
        <v>861</v>
      </c>
      <c r="D330" s="1" t="s">
        <v>862</v>
      </c>
      <c r="E330" s="1" t="s">
        <v>150</v>
      </c>
      <c r="F330" s="1" t="s">
        <v>88</v>
      </c>
      <c r="G330" s="1" t="s">
        <v>858</v>
      </c>
      <c r="H330" s="28" t="s">
        <v>135</v>
      </c>
      <c r="I330" s="29" t="n">
        <v>54434.7</v>
      </c>
      <c r="J330" s="30" t="n">
        <f aca="false">I330/$I$356</f>
        <v>0.00225909307091437</v>
      </c>
      <c r="L330" s="28" t="s">
        <v>39</v>
      </c>
    </row>
    <row r="331" customFormat="false" ht="15" hidden="false" customHeight="true" outlineLevel="0" collapsed="false">
      <c r="A331" s="1" t="s">
        <v>863</v>
      </c>
      <c r="B331" s="1" t="s">
        <v>864</v>
      </c>
      <c r="C331" s="1" t="s">
        <v>863</v>
      </c>
      <c r="D331" s="1" t="s">
        <v>864</v>
      </c>
      <c r="E331" s="1" t="s">
        <v>150</v>
      </c>
      <c r="F331" s="1" t="s">
        <v>88</v>
      </c>
      <c r="G331" s="1" t="s">
        <v>864</v>
      </c>
      <c r="H331" s="28" t="s">
        <v>131</v>
      </c>
      <c r="I331" s="29" t="n">
        <v>222653.76</v>
      </c>
      <c r="J331" s="30" t="n">
        <f aca="false">I331/$I$356</f>
        <v>0.00924034791096547</v>
      </c>
      <c r="K331" s="1" t="s">
        <v>865</v>
      </c>
      <c r="L331" s="28" t="s">
        <v>41</v>
      </c>
    </row>
    <row r="332" customFormat="false" ht="15" hidden="false" customHeight="true" outlineLevel="0" collapsed="false">
      <c r="A332" s="1" t="s">
        <v>866</v>
      </c>
      <c r="B332" s="1" t="s">
        <v>867</v>
      </c>
      <c r="C332" s="1" t="s">
        <v>866</v>
      </c>
      <c r="D332" s="1" t="s">
        <v>867</v>
      </c>
      <c r="E332" s="1" t="s">
        <v>150</v>
      </c>
      <c r="F332" s="1" t="s">
        <v>88</v>
      </c>
      <c r="G332" s="1" t="s">
        <v>867</v>
      </c>
      <c r="H332" s="28" t="s">
        <v>131</v>
      </c>
      <c r="I332" s="29" t="n">
        <v>34753.58</v>
      </c>
      <c r="J332" s="30" t="n">
        <f aca="false">I332/$I$356</f>
        <v>0.00144230742095517</v>
      </c>
      <c r="L332" s="28" t="s">
        <v>41</v>
      </c>
    </row>
    <row r="333" customFormat="false" ht="15" hidden="false" customHeight="true" outlineLevel="0" collapsed="false">
      <c r="A333" s="1" t="s">
        <v>868</v>
      </c>
      <c r="B333" s="1" t="s">
        <v>869</v>
      </c>
      <c r="C333" s="1" t="s">
        <v>868</v>
      </c>
      <c r="D333" s="1" t="s">
        <v>869</v>
      </c>
      <c r="E333" s="1" t="s">
        <v>150</v>
      </c>
      <c r="F333" s="1" t="s">
        <v>88</v>
      </c>
      <c r="G333" s="1" t="s">
        <v>870</v>
      </c>
      <c r="H333" s="28" t="s">
        <v>132</v>
      </c>
      <c r="I333" s="29" t="n">
        <v>488087.56</v>
      </c>
      <c r="J333" s="30" t="n">
        <f aca="false">I333/$I$356</f>
        <v>0.0202561091508818</v>
      </c>
      <c r="L333" s="28" t="s">
        <v>38</v>
      </c>
    </row>
    <row r="334" customFormat="false" ht="15" hidden="false" customHeight="true" outlineLevel="0" collapsed="false">
      <c r="A334" s="1" t="s">
        <v>871</v>
      </c>
      <c r="B334" s="1" t="s">
        <v>872</v>
      </c>
      <c r="C334" s="1" t="s">
        <v>871</v>
      </c>
      <c r="D334" s="1" t="s">
        <v>872</v>
      </c>
      <c r="E334" s="1" t="s">
        <v>150</v>
      </c>
      <c r="F334" s="1" t="s">
        <v>88</v>
      </c>
      <c r="G334" s="1" t="s">
        <v>870</v>
      </c>
      <c r="H334" s="28" t="s">
        <v>132</v>
      </c>
      <c r="I334" s="29" t="n">
        <v>159140.71</v>
      </c>
      <c r="J334" s="30" t="n">
        <f aca="false">I334/$I$356</f>
        <v>0.00660449447248527</v>
      </c>
      <c r="L334" s="28" t="s">
        <v>38</v>
      </c>
    </row>
    <row r="335" customFormat="false" ht="15" hidden="false" customHeight="true" outlineLevel="0" collapsed="false">
      <c r="A335" s="1" t="s">
        <v>873</v>
      </c>
      <c r="B335" s="1" t="s">
        <v>874</v>
      </c>
      <c r="C335" s="1" t="s">
        <v>873</v>
      </c>
      <c r="D335" s="1" t="s">
        <v>874</v>
      </c>
      <c r="E335" s="1" t="s">
        <v>150</v>
      </c>
      <c r="F335" s="1" t="s">
        <v>88</v>
      </c>
      <c r="G335" s="1" t="s">
        <v>870</v>
      </c>
      <c r="H335" s="28" t="s">
        <v>132</v>
      </c>
      <c r="I335" s="29" t="n">
        <v>318996.28</v>
      </c>
      <c r="J335" s="30" t="n">
        <f aca="false">I335/$I$356</f>
        <v>0.0132386563312641</v>
      </c>
      <c r="L335" s="28" t="s">
        <v>38</v>
      </c>
    </row>
    <row r="336" customFormat="false" ht="15" hidden="false" customHeight="true" outlineLevel="0" collapsed="false">
      <c r="A336" s="1" t="s">
        <v>875</v>
      </c>
      <c r="B336" s="1" t="s">
        <v>876</v>
      </c>
      <c r="C336" s="1" t="s">
        <v>875</v>
      </c>
      <c r="D336" s="1" t="s">
        <v>876</v>
      </c>
      <c r="E336" s="1" t="s">
        <v>150</v>
      </c>
      <c r="F336" s="1" t="s">
        <v>88</v>
      </c>
      <c r="G336" s="1" t="s">
        <v>877</v>
      </c>
      <c r="H336" s="28" t="s">
        <v>131</v>
      </c>
      <c r="I336" s="29" t="n">
        <v>16037.46</v>
      </c>
      <c r="J336" s="30" t="n">
        <f aca="false">I336/$I$356</f>
        <v>0.000665570210932851</v>
      </c>
      <c r="L336" s="28" t="s">
        <v>41</v>
      </c>
    </row>
    <row r="337" customFormat="false" ht="15" hidden="false" customHeight="true" outlineLevel="0" collapsed="false">
      <c r="A337" s="1" t="s">
        <v>878</v>
      </c>
      <c r="B337" s="1" t="s">
        <v>879</v>
      </c>
      <c r="C337" s="1" t="s">
        <v>878</v>
      </c>
      <c r="D337" s="1" t="s">
        <v>879</v>
      </c>
      <c r="E337" s="1" t="s">
        <v>150</v>
      </c>
      <c r="F337" s="1" t="s">
        <v>88</v>
      </c>
      <c r="G337" s="1" t="s">
        <v>877</v>
      </c>
      <c r="H337" s="28" t="s">
        <v>131</v>
      </c>
      <c r="I337" s="29" t="n">
        <v>11876.18</v>
      </c>
      <c r="J337" s="30" t="n">
        <f aca="false">I337/$I$356</f>
        <v>0.000492873037730196</v>
      </c>
      <c r="L337" s="28" t="s">
        <v>41</v>
      </c>
    </row>
    <row r="338" customFormat="false" ht="15" hidden="false" customHeight="true" outlineLevel="0" collapsed="false">
      <c r="A338" s="1" t="s">
        <v>880</v>
      </c>
      <c r="B338" s="1" t="s">
        <v>881</v>
      </c>
      <c r="C338" s="1" t="s">
        <v>880</v>
      </c>
      <c r="D338" s="1" t="s">
        <v>881</v>
      </c>
      <c r="E338" s="1" t="s">
        <v>150</v>
      </c>
      <c r="F338" s="1" t="s">
        <v>88</v>
      </c>
      <c r="G338" s="1" t="s">
        <v>881</v>
      </c>
      <c r="H338" s="28" t="s">
        <v>131</v>
      </c>
      <c r="I338" s="29" t="n">
        <v>91363.62</v>
      </c>
      <c r="J338" s="30" t="n">
        <f aca="false">I338/$I$356</f>
        <v>0.00379167922071131</v>
      </c>
      <c r="K338" s="1" t="s">
        <v>882</v>
      </c>
      <c r="L338" s="28" t="s">
        <v>41</v>
      </c>
    </row>
    <row r="339" customFormat="false" ht="15" hidden="false" customHeight="true" outlineLevel="0" collapsed="false">
      <c r="A339" s="1" t="s">
        <v>883</v>
      </c>
      <c r="B339" s="1" t="s">
        <v>884</v>
      </c>
      <c r="C339" s="1" t="s">
        <v>883</v>
      </c>
      <c r="D339" s="1" t="s">
        <v>885</v>
      </c>
      <c r="E339" s="1" t="s">
        <v>150</v>
      </c>
      <c r="F339" s="1" t="s">
        <v>88</v>
      </c>
      <c r="G339" s="1" t="s">
        <v>885</v>
      </c>
      <c r="H339" s="28" t="s">
        <v>131</v>
      </c>
      <c r="I339" s="29" t="n">
        <v>57238.14</v>
      </c>
      <c r="J339" s="30" t="n">
        <f aca="false">I339/$I$356</f>
        <v>0.00237543856154304</v>
      </c>
      <c r="K339" s="1" t="s">
        <v>886</v>
      </c>
      <c r="L339" s="28" t="s">
        <v>41</v>
      </c>
    </row>
    <row r="340" customFormat="false" ht="15" hidden="false" customHeight="true" outlineLevel="0" collapsed="false">
      <c r="A340" s="1" t="s">
        <v>887</v>
      </c>
      <c r="B340" s="1" t="s">
        <v>888</v>
      </c>
      <c r="C340" s="1" t="s">
        <v>883</v>
      </c>
      <c r="D340" s="1" t="s">
        <v>885</v>
      </c>
      <c r="E340" s="1" t="s">
        <v>48</v>
      </c>
      <c r="F340" s="1" t="s">
        <v>88</v>
      </c>
      <c r="G340" s="1" t="s">
        <v>885</v>
      </c>
      <c r="H340" s="28" t="s">
        <v>131</v>
      </c>
      <c r="I340" s="29" t="n">
        <v>8460.23</v>
      </c>
      <c r="J340" s="30" t="n">
        <f aca="false">I340/$I$356</f>
        <v>0.000351107785499726</v>
      </c>
      <c r="K340" s="1" t="s">
        <v>886</v>
      </c>
      <c r="L340" s="28" t="s">
        <v>41</v>
      </c>
    </row>
    <row r="341" customFormat="false" ht="15" hidden="false" customHeight="true" outlineLevel="0" collapsed="false">
      <c r="A341" s="1" t="s">
        <v>889</v>
      </c>
      <c r="B341" s="1" t="s">
        <v>890</v>
      </c>
      <c r="C341" s="1" t="s">
        <v>883</v>
      </c>
      <c r="D341" s="1" t="s">
        <v>885</v>
      </c>
      <c r="E341" s="1" t="s">
        <v>49</v>
      </c>
      <c r="F341" s="1" t="s">
        <v>88</v>
      </c>
      <c r="G341" s="1" t="s">
        <v>885</v>
      </c>
      <c r="H341" s="28" t="s">
        <v>131</v>
      </c>
      <c r="I341" s="29" t="n">
        <v>17400</v>
      </c>
      <c r="J341" s="30" t="n">
        <f aca="false">I341/$I$356</f>
        <v>0.000722116948084772</v>
      </c>
      <c r="K341" s="1" t="s">
        <v>886</v>
      </c>
      <c r="L341" s="28" t="s">
        <v>41</v>
      </c>
    </row>
    <row r="342" customFormat="false" ht="15" hidden="false" customHeight="true" outlineLevel="0" collapsed="false">
      <c r="A342" s="1" t="s">
        <v>891</v>
      </c>
      <c r="B342" s="1" t="s">
        <v>892</v>
      </c>
      <c r="C342" s="1" t="s">
        <v>883</v>
      </c>
      <c r="D342" s="1" t="s">
        <v>885</v>
      </c>
      <c r="E342" s="1" t="s">
        <v>50</v>
      </c>
      <c r="F342" s="1" t="s">
        <v>88</v>
      </c>
      <c r="G342" s="1" t="s">
        <v>885</v>
      </c>
      <c r="H342" s="28" t="s">
        <v>131</v>
      </c>
      <c r="I342" s="29" t="n">
        <v>12292.92</v>
      </c>
      <c r="J342" s="30" t="n">
        <f aca="false">I342/$I$356</f>
        <v>0.000510168153646566</v>
      </c>
      <c r="K342" s="1" t="s">
        <v>886</v>
      </c>
      <c r="L342" s="28" t="s">
        <v>41</v>
      </c>
    </row>
    <row r="343" customFormat="false" ht="15" hidden="false" customHeight="true" outlineLevel="0" collapsed="false">
      <c r="A343" s="1" t="s">
        <v>893</v>
      </c>
      <c r="B343" s="1" t="s">
        <v>894</v>
      </c>
      <c r="C343" s="1" t="s">
        <v>883</v>
      </c>
      <c r="D343" s="1" t="s">
        <v>885</v>
      </c>
      <c r="E343" s="1" t="s">
        <v>51</v>
      </c>
      <c r="F343" s="1" t="s">
        <v>88</v>
      </c>
      <c r="G343" s="1" t="s">
        <v>885</v>
      </c>
      <c r="H343" s="28" t="s">
        <v>131</v>
      </c>
      <c r="I343" s="29" t="n">
        <v>13309.08</v>
      </c>
      <c r="J343" s="30" t="n">
        <f aca="false">I343/$I$356</f>
        <v>0.000552339783414717</v>
      </c>
      <c r="K343" s="1" t="s">
        <v>886</v>
      </c>
      <c r="L343" s="28" t="s">
        <v>41</v>
      </c>
    </row>
    <row r="344" customFormat="false" ht="15" hidden="false" customHeight="true" outlineLevel="0" collapsed="false">
      <c r="A344" s="1" t="s">
        <v>895</v>
      </c>
      <c r="B344" s="1" t="s">
        <v>896</v>
      </c>
      <c r="C344" s="1" t="s">
        <v>883</v>
      </c>
      <c r="D344" s="1" t="s">
        <v>885</v>
      </c>
      <c r="E344" s="1" t="s">
        <v>52</v>
      </c>
      <c r="F344" s="1" t="s">
        <v>88</v>
      </c>
      <c r="G344" s="1" t="s">
        <v>885</v>
      </c>
      <c r="H344" s="28" t="s">
        <v>131</v>
      </c>
      <c r="I344" s="29" t="n">
        <v>6040.69</v>
      </c>
      <c r="J344" s="30" t="n">
        <f aca="false">I344/$I$356</f>
        <v>0.000250694518800356</v>
      </c>
      <c r="K344" s="1" t="s">
        <v>886</v>
      </c>
      <c r="L344" s="28" t="s">
        <v>41</v>
      </c>
    </row>
    <row r="345" customFormat="false" ht="15" hidden="false" customHeight="true" outlineLevel="0" collapsed="false">
      <c r="A345" s="1" t="s">
        <v>897</v>
      </c>
      <c r="B345" s="1" t="s">
        <v>898</v>
      </c>
      <c r="C345" s="1" t="s">
        <v>883</v>
      </c>
      <c r="D345" s="1" t="s">
        <v>885</v>
      </c>
      <c r="E345" s="1" t="s">
        <v>53</v>
      </c>
      <c r="F345" s="1" t="s">
        <v>88</v>
      </c>
      <c r="G345" s="1" t="s">
        <v>885</v>
      </c>
      <c r="H345" s="28" t="s">
        <v>131</v>
      </c>
      <c r="I345" s="29" t="n">
        <v>3069.89</v>
      </c>
      <c r="J345" s="30" t="n">
        <f aca="false">I345/$I$356</f>
        <v>0.000127403425158388</v>
      </c>
      <c r="K345" s="1" t="s">
        <v>886</v>
      </c>
      <c r="L345" s="28" t="s">
        <v>41</v>
      </c>
    </row>
    <row r="346" customFormat="false" ht="15" hidden="false" customHeight="true" outlineLevel="0" collapsed="false">
      <c r="A346" s="1" t="s">
        <v>899</v>
      </c>
      <c r="B346" s="1" t="s">
        <v>900</v>
      </c>
      <c r="C346" s="1" t="s">
        <v>883</v>
      </c>
      <c r="D346" s="1" t="s">
        <v>885</v>
      </c>
      <c r="E346" s="1" t="s">
        <v>54</v>
      </c>
      <c r="F346" s="1" t="s">
        <v>88</v>
      </c>
      <c r="G346" s="1" t="s">
        <v>885</v>
      </c>
      <c r="H346" s="28" t="s">
        <v>131</v>
      </c>
      <c r="I346" s="29" t="n">
        <v>11529</v>
      </c>
      <c r="J346" s="30" t="n">
        <f aca="false">I346/$I$356</f>
        <v>0.000478464729567203</v>
      </c>
      <c r="K346" s="1" t="s">
        <v>886</v>
      </c>
      <c r="L346" s="28" t="s">
        <v>41</v>
      </c>
    </row>
    <row r="347" customFormat="false" ht="15" hidden="false" customHeight="true" outlineLevel="0" collapsed="false">
      <c r="A347" s="1" t="s">
        <v>901</v>
      </c>
      <c r="B347" s="1" t="s">
        <v>902</v>
      </c>
      <c r="C347" s="1" t="s">
        <v>883</v>
      </c>
      <c r="D347" s="1" t="s">
        <v>885</v>
      </c>
      <c r="E347" s="1" t="s">
        <v>55</v>
      </c>
      <c r="F347" s="1" t="s">
        <v>88</v>
      </c>
      <c r="G347" s="1" t="s">
        <v>885</v>
      </c>
      <c r="H347" s="28" t="s">
        <v>131</v>
      </c>
      <c r="I347" s="29" t="n">
        <v>17562</v>
      </c>
      <c r="J347" s="30" t="n">
        <f aca="false">I347/$I$356</f>
        <v>0.000728840105877285</v>
      </c>
      <c r="K347" s="1" t="s">
        <v>886</v>
      </c>
      <c r="L347" s="28" t="s">
        <v>41</v>
      </c>
    </row>
    <row r="348" customFormat="false" ht="15" hidden="false" customHeight="true" outlineLevel="0" collapsed="false">
      <c r="A348" s="1" t="s">
        <v>903</v>
      </c>
      <c r="B348" s="1" t="s">
        <v>904</v>
      </c>
      <c r="C348" s="1" t="s">
        <v>903</v>
      </c>
      <c r="D348" s="1" t="s">
        <v>904</v>
      </c>
      <c r="E348" s="1" t="s">
        <v>150</v>
      </c>
      <c r="F348" s="1" t="s">
        <v>88</v>
      </c>
      <c r="G348" s="1" t="s">
        <v>904</v>
      </c>
      <c r="H348" s="28" t="s">
        <v>135</v>
      </c>
      <c r="I348" s="29" t="n">
        <v>55947.15</v>
      </c>
      <c r="J348" s="30" t="n">
        <f aca="false">I348/$I$356</f>
        <v>0.00232186121908281</v>
      </c>
      <c r="L348" s="28" t="s">
        <v>39</v>
      </c>
    </row>
    <row r="349" customFormat="false" ht="15" hidden="false" customHeight="true" outlineLevel="0" collapsed="false">
      <c r="A349" s="1" t="s">
        <v>905</v>
      </c>
      <c r="B349" s="1" t="s">
        <v>906</v>
      </c>
      <c r="C349" s="1" t="s">
        <v>905</v>
      </c>
      <c r="D349" s="1" t="s">
        <v>906</v>
      </c>
      <c r="E349" s="1" t="s">
        <v>150</v>
      </c>
      <c r="F349" s="1" t="s">
        <v>88</v>
      </c>
      <c r="G349" s="1" t="s">
        <v>907</v>
      </c>
      <c r="H349" s="28" t="s">
        <v>135</v>
      </c>
      <c r="I349" s="29" t="n">
        <v>0</v>
      </c>
      <c r="J349" s="30" t="n">
        <f aca="false">I349/$I$356</f>
        <v>0</v>
      </c>
      <c r="L349" s="28" t="s">
        <v>39</v>
      </c>
    </row>
    <row r="350" customFormat="false" ht="15" hidden="false" customHeight="true" outlineLevel="0" collapsed="false">
      <c r="A350" s="1" t="s">
        <v>908</v>
      </c>
      <c r="B350" s="1" t="s">
        <v>909</v>
      </c>
      <c r="C350" s="1" t="s">
        <v>908</v>
      </c>
      <c r="D350" s="1" t="s">
        <v>909</v>
      </c>
      <c r="E350" s="1" t="s">
        <v>150</v>
      </c>
      <c r="F350" s="1" t="s">
        <v>88</v>
      </c>
      <c r="G350" s="1" t="s">
        <v>907</v>
      </c>
      <c r="H350" s="28" t="s">
        <v>135</v>
      </c>
      <c r="I350" s="29" t="n">
        <v>0</v>
      </c>
      <c r="J350" s="30" t="n">
        <f aca="false">I350/$I$356</f>
        <v>0</v>
      </c>
      <c r="L350" s="28" t="s">
        <v>39</v>
      </c>
    </row>
    <row r="351" customFormat="false" ht="15" hidden="false" customHeight="true" outlineLevel="0" collapsed="false">
      <c r="A351" s="1" t="s">
        <v>910</v>
      </c>
      <c r="B351" s="1" t="s">
        <v>911</v>
      </c>
      <c r="C351" s="1" t="s">
        <v>910</v>
      </c>
      <c r="D351" s="1" t="s">
        <v>911</v>
      </c>
      <c r="E351" s="1" t="s">
        <v>150</v>
      </c>
      <c r="F351" s="1" t="s">
        <v>88</v>
      </c>
      <c r="G351" s="1" t="s">
        <v>911</v>
      </c>
      <c r="H351" s="28" t="s">
        <v>131</v>
      </c>
      <c r="I351" s="29" t="n">
        <v>34646.85</v>
      </c>
      <c r="J351" s="30" t="n">
        <f aca="false">I351/$I$356</f>
        <v>0.00143787802199718</v>
      </c>
      <c r="L351" s="28" t="s">
        <v>41</v>
      </c>
    </row>
    <row r="352" customFormat="false" ht="15" hidden="false" customHeight="true" outlineLevel="0" collapsed="false">
      <c r="A352" s="1" t="s">
        <v>912</v>
      </c>
      <c r="B352" s="1" t="s">
        <v>913</v>
      </c>
      <c r="C352" s="1" t="s">
        <v>912</v>
      </c>
      <c r="D352" s="1" t="s">
        <v>913</v>
      </c>
      <c r="E352" s="1" t="s">
        <v>150</v>
      </c>
      <c r="F352" s="1" t="s">
        <v>88</v>
      </c>
      <c r="G352" s="1" t="s">
        <v>913</v>
      </c>
      <c r="H352" s="28" t="s">
        <v>136</v>
      </c>
      <c r="I352" s="29" t="n">
        <v>802806.71</v>
      </c>
      <c r="J352" s="30" t="n">
        <f aca="false">I352/$I$356</f>
        <v>0.0333172604211021</v>
      </c>
      <c r="K352" s="1" t="s">
        <v>914</v>
      </c>
      <c r="L352" s="28" t="s">
        <v>41</v>
      </c>
    </row>
    <row r="353" customFormat="false" ht="15" hidden="false" customHeight="true" outlineLevel="0" collapsed="false">
      <c r="A353" s="1" t="s">
        <v>915</v>
      </c>
      <c r="B353" s="1" t="s">
        <v>916</v>
      </c>
      <c r="C353" s="1" t="s">
        <v>915</v>
      </c>
      <c r="D353" s="1" t="s">
        <v>916</v>
      </c>
      <c r="E353" s="1" t="s">
        <v>150</v>
      </c>
      <c r="F353" s="1" t="s">
        <v>88</v>
      </c>
      <c r="G353" s="1" t="s">
        <v>917</v>
      </c>
      <c r="H353" s="28" t="s">
        <v>136</v>
      </c>
      <c r="I353" s="29" t="n">
        <v>-132797.39</v>
      </c>
      <c r="J353" s="30" t="n">
        <f aca="false">I353/$I$356</f>
        <v>-0.00551122103335765</v>
      </c>
      <c r="K353" s="1" t="s">
        <v>918</v>
      </c>
      <c r="L353" s="28" t="s">
        <v>41</v>
      </c>
    </row>
    <row r="354" customFormat="false" ht="15" hidden="false" customHeight="true" outlineLevel="0" collapsed="false">
      <c r="A354" s="1" t="s">
        <v>919</v>
      </c>
      <c r="B354" s="1" t="s">
        <v>920</v>
      </c>
      <c r="C354" s="1" t="s">
        <v>919</v>
      </c>
      <c r="D354" s="1" t="s">
        <v>920</v>
      </c>
      <c r="E354" s="1" t="s">
        <v>150</v>
      </c>
      <c r="F354" s="1" t="s">
        <v>88</v>
      </c>
      <c r="G354" s="1" t="s">
        <v>917</v>
      </c>
      <c r="H354" s="28" t="s">
        <v>136</v>
      </c>
      <c r="I354" s="29" t="n">
        <v>238785.33</v>
      </c>
      <c r="J354" s="30" t="n">
        <f aca="false">I354/$I$356</f>
        <v>0.00990982377856408</v>
      </c>
      <c r="K354" s="1" t="s">
        <v>918</v>
      </c>
      <c r="L354" s="28" t="s">
        <v>41</v>
      </c>
    </row>
    <row r="355" customFormat="false" ht="15" hidden="false" customHeight="true" outlineLevel="0" collapsed="false">
      <c r="A355" s="1" t="s">
        <v>921</v>
      </c>
      <c r="B355" s="1" t="s">
        <v>922</v>
      </c>
      <c r="C355" s="1" t="s">
        <v>921</v>
      </c>
      <c r="D355" s="1" t="s">
        <v>922</v>
      </c>
      <c r="E355" s="1" t="s">
        <v>150</v>
      </c>
      <c r="F355" s="1" t="s">
        <v>88</v>
      </c>
      <c r="G355" s="1" t="s">
        <v>917</v>
      </c>
      <c r="H355" s="28" t="s">
        <v>136</v>
      </c>
      <c r="I355" s="29" t="n">
        <v>-559578.59</v>
      </c>
      <c r="J355" s="30" t="n">
        <f aca="false">I355/$I$356</f>
        <v>-0.0232230565301368</v>
      </c>
      <c r="K355" s="1" t="s">
        <v>923</v>
      </c>
      <c r="L355" s="28" t="s">
        <v>41</v>
      </c>
    </row>
    <row r="356" customFormat="false" ht="15" hidden="false" customHeight="true" outlineLevel="0" collapsed="false">
      <c r="A356" s="19" t="s">
        <v>924</v>
      </c>
      <c r="B356" s="19"/>
      <c r="C356" s="19"/>
      <c r="D356" s="19"/>
      <c r="E356" s="19"/>
      <c r="F356" s="19"/>
      <c r="G356" s="19"/>
      <c r="H356" s="19"/>
      <c r="I356" s="31" t="n">
        <f aca="false">SUM(I2:I355)</f>
        <v>24095820</v>
      </c>
      <c r="J356" s="32" t="n">
        <f aca="false">SUM(J2:J355)</f>
        <v>1</v>
      </c>
      <c r="K356" s="19"/>
    </row>
  </sheetData>
  <autoFilter ref="A1:K355"/>
  <dataValidations count="2">
    <dataValidation allowBlank="false" errorStyle="stop" operator="between" showDropDown="false" showErrorMessage="false" showInputMessage="false" sqref="H2:H355" type="list">
      <formula1>'Detail buckets'!$A$6:$A$20</formula1>
      <formula2>0</formula2>
    </dataValidation>
    <dataValidation allowBlank="false" errorStyle="stop" operator="between" showDropDown="false" showErrorMessage="false" showInputMessage="false" sqref="L2:L355" type="list">
      <formula1>'Summary by bucket'!$A$6:$A$15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62"/>
    <col collapsed="false" customWidth="true" hidden="false" outlineLevel="0" max="2" min="2" style="1" width="30"/>
    <col collapsed="false" customWidth="true" hidden="false" outlineLevel="0" max="3" min="3" style="1" width="16"/>
    <col collapsed="false" customWidth="true" hidden="false" outlineLevel="0" max="4" min="4" style="1" width="14"/>
    <col collapsed="false" customWidth="true" hidden="false" outlineLevel="0" max="5" min="5" style="1" width="12"/>
    <col collapsed="false" customWidth="true" hidden="false" outlineLevel="0" max="7" min="6" style="1" width="16"/>
  </cols>
  <sheetData>
    <row r="1" customFormat="false" ht="17.25" hidden="false" customHeight="true" outlineLevel="0" collapsed="false">
      <c r="A1" s="11" t="s">
        <v>925</v>
      </c>
    </row>
    <row r="2" customFormat="false" ht="15" hidden="false" customHeight="true" outlineLevel="0" collapsed="false">
      <c r="A2" s="1" t="s">
        <v>926</v>
      </c>
    </row>
    <row r="3" customFormat="false" ht="15" hidden="false" customHeight="true" outlineLevel="0" collapsed="false">
      <c r="A3" s="17" t="s">
        <v>27</v>
      </c>
      <c r="C3" s="16" t="n">
        <v>128312077.19</v>
      </c>
    </row>
    <row r="5" customFormat="false" ht="27.75" hidden="false" customHeight="true" outlineLevel="0" collapsed="false">
      <c r="A5" s="13" t="s">
        <v>124</v>
      </c>
      <c r="B5" s="13" t="s">
        <v>144</v>
      </c>
      <c r="C5" s="13" t="s">
        <v>29</v>
      </c>
      <c r="D5" s="13" t="s">
        <v>30</v>
      </c>
      <c r="E5" s="13" t="s">
        <v>31</v>
      </c>
      <c r="F5" s="13" t="s">
        <v>927</v>
      </c>
      <c r="G5" s="13" t="s">
        <v>928</v>
      </c>
    </row>
    <row r="6" customFormat="false" ht="15" hidden="false" customHeight="true" outlineLevel="0" collapsed="false">
      <c r="A6" s="1" t="s">
        <v>125</v>
      </c>
      <c r="B6" s="1" t="s">
        <v>59</v>
      </c>
      <c r="C6" s="16" t="n">
        <f aca="false">SUMIF('Account mapping'!$H$2:$H$355,A6,'Account mapping'!$I$2:$I$355)</f>
        <v>7078401.1</v>
      </c>
      <c r="D6" s="21" t="n">
        <f aca="false">C6/$C$21</f>
        <v>0.293760540209879</v>
      </c>
      <c r="E6" s="21" t="n">
        <f aca="false">C6/$C$3</f>
        <v>0.0551655093972063</v>
      </c>
      <c r="F6" s="21" t="n">
        <f aca="false">C6/SUMIF('Account mapping'!$F$2:$F$355,B6,'Account mapping'!$I$2:$I$355)</f>
        <v>0.786809754107373</v>
      </c>
      <c r="G6" s="22" t="str">
        <f aca="false">IF(B6="Indirect Costs","n/a",C6/($C$26+$C$27))</f>
        <v>n/a</v>
      </c>
    </row>
    <row r="7" customFormat="false" ht="15" hidden="false" customHeight="true" outlineLevel="0" collapsed="false">
      <c r="A7" s="1" t="s">
        <v>126</v>
      </c>
      <c r="B7" s="1" t="s">
        <v>71</v>
      </c>
      <c r="C7" s="16" t="n">
        <f aca="false">SUMIF('Account mapping'!$H$2:$H$355,A7,'Account mapping'!$I$2:$I$355)</f>
        <v>3339459.34</v>
      </c>
      <c r="D7" s="21" t="n">
        <f aca="false">C7/$C$21</f>
        <v>0.138590815336436</v>
      </c>
      <c r="E7" s="21" t="n">
        <f aca="false">C7/$C$3</f>
        <v>0.0260260718486776</v>
      </c>
      <c r="F7" s="21" t="n">
        <f aca="false">C7/SUMIF('Account mapping'!$F$2:$F$355,B7,'Account mapping'!$I$2:$I$355)</f>
        <v>0.509203034013015</v>
      </c>
      <c r="G7" s="22" t="n">
        <f aca="false">IF(B7="Indirect Costs","n/a",C7/($C$26+$C$27))</f>
        <v>0.221163734294224</v>
      </c>
    </row>
    <row r="8" customFormat="false" ht="15" hidden="false" customHeight="true" outlineLevel="0" collapsed="false">
      <c r="A8" s="1" t="s">
        <v>34</v>
      </c>
      <c r="B8" s="1" t="s">
        <v>71</v>
      </c>
      <c r="C8" s="16" t="n">
        <f aca="false">SUMIF('Account mapping'!$H$2:$H$355,A8,'Account mapping'!$I$2:$I$355)</f>
        <v>1996660.19</v>
      </c>
      <c r="D8" s="21" t="n">
        <f aca="false">C8/$C$21</f>
        <v>0.0828633426876529</v>
      </c>
      <c r="E8" s="21" t="n">
        <f aca="false">C8/$C$3</f>
        <v>0.015560968489688</v>
      </c>
      <c r="F8" s="21" t="n">
        <f aca="false">C8/SUMIF('Account mapping'!$F$2:$F$355,B8,'Account mapping'!$I$2:$I$355)</f>
        <v>0.304452105304268</v>
      </c>
      <c r="G8" s="22" t="n">
        <f aca="false">IF(B8="Indirect Costs","n/a",C8/($C$26+$C$27))</f>
        <v>0.132233627895291</v>
      </c>
    </row>
    <row r="9" customFormat="false" ht="15" hidden="false" customHeight="true" outlineLevel="0" collapsed="false">
      <c r="A9" s="1" t="s">
        <v>127</v>
      </c>
      <c r="B9" s="1" t="s">
        <v>88</v>
      </c>
      <c r="C9" s="16" t="n">
        <f aca="false">SUMIF('Account mapping'!$H$2:$H$355,A9,'Account mapping'!$I$2:$I$355)</f>
        <v>1961653.79</v>
      </c>
      <c r="D9" s="21" t="n">
        <f aca="false">C9/$C$21</f>
        <v>0.081410542990444</v>
      </c>
      <c r="E9" s="21" t="n">
        <f aca="false">C9/$C$3</f>
        <v>0.0152881461586445</v>
      </c>
      <c r="F9" s="21" t="n">
        <f aca="false">C9/SUMIF('Account mapping'!$F$2:$F$355,B9,'Account mapping'!$I$2:$I$355)</f>
        <v>0.229667399105201</v>
      </c>
      <c r="G9" s="22" t="n">
        <f aca="false">IF(B9="Indirect Costs","n/a",C9/($C$26+$C$27))</f>
        <v>0.129915244779958</v>
      </c>
    </row>
    <row r="10" customFormat="false" ht="15" hidden="false" customHeight="true" outlineLevel="0" collapsed="false">
      <c r="A10" s="1" t="s">
        <v>128</v>
      </c>
      <c r="B10" s="1" t="s">
        <v>88</v>
      </c>
      <c r="C10" s="16" t="n">
        <f aca="false">SUMIF('Account mapping'!$H$2:$H$355,A10,'Account mapping'!$I$2:$I$355)</f>
        <v>1442835.81</v>
      </c>
      <c r="D10" s="21" t="n">
        <f aca="false">C10/$C$21</f>
        <v>0.059879091477277</v>
      </c>
      <c r="E10" s="21" t="n">
        <f aca="false">C10/$C$3</f>
        <v>0.0112447389333702</v>
      </c>
      <c r="F10" s="21" t="n">
        <f aca="false">C10/SUMIF('Account mapping'!$F$2:$F$355,B10,'Account mapping'!$I$2:$I$355)</f>
        <v>0.168924990489044</v>
      </c>
      <c r="G10" s="22" t="n">
        <f aca="false">IF(B10="Indirect Costs","n/a",C10/($C$26+$C$27))</f>
        <v>0.0955552750383335</v>
      </c>
    </row>
    <row r="11" customFormat="false" ht="15" hidden="false" customHeight="true" outlineLevel="0" collapsed="false">
      <c r="A11" s="1" t="s">
        <v>129</v>
      </c>
      <c r="B11" s="1" t="s">
        <v>88</v>
      </c>
      <c r="C11" s="16" t="n">
        <f aca="false">SUMIF('Account mapping'!$H$2:$H$355,A11,'Account mapping'!$I$2:$I$355)</f>
        <v>1390666.85</v>
      </c>
      <c r="D11" s="21" t="n">
        <f aca="false">C11/$C$21</f>
        <v>0.0577140288232565</v>
      </c>
      <c r="E11" s="21" t="n">
        <f aca="false">C11/$C$3</f>
        <v>0.0108381602141843</v>
      </c>
      <c r="F11" s="21" t="n">
        <f aca="false">C11/SUMIF('Account mapping'!$F$2:$F$355,B11,'Account mapping'!$I$2:$I$355)</f>
        <v>0.162817129143529</v>
      </c>
      <c r="G11" s="22" t="n">
        <f aca="false">IF(B11="Indirect Costs","n/a",C11/($C$26+$C$27))</f>
        <v>0.0921002600693996</v>
      </c>
    </row>
    <row r="12" customFormat="false" ht="15" hidden="false" customHeight="true" outlineLevel="0" collapsed="false">
      <c r="A12" s="1" t="s">
        <v>130</v>
      </c>
      <c r="B12" s="1" t="s">
        <v>59</v>
      </c>
      <c r="C12" s="16" t="n">
        <f aca="false">SUMIF('Account mapping'!$H$2:$H$355,A12,'Account mapping'!$I$2:$I$355)</f>
        <v>1224769.71</v>
      </c>
      <c r="D12" s="21" t="n">
        <f aca="false">C12/$C$21</f>
        <v>0.0508291359248202</v>
      </c>
      <c r="E12" s="21" t="n">
        <f aca="false">C12/$C$3</f>
        <v>0.00954524107801952</v>
      </c>
      <c r="F12" s="21" t="n">
        <f aca="false">C12/SUMIF('Account mapping'!$F$2:$F$355,B12,'Account mapping'!$I$2:$I$355)</f>
        <v>0.136141021220634</v>
      </c>
      <c r="G12" s="22" t="str">
        <f aca="false">IF(B12="Indirect Costs","n/a",C12/($C$26+$C$27))</f>
        <v>n/a</v>
      </c>
    </row>
    <row r="13" customFormat="false" ht="15" hidden="false" customHeight="true" outlineLevel="0" collapsed="false">
      <c r="A13" s="1" t="s">
        <v>131</v>
      </c>
      <c r="B13" s="1" t="s">
        <v>88</v>
      </c>
      <c r="C13" s="16" t="n">
        <f aca="false">SUMIF('Account mapping'!$H$2:$H$355,A13,'Account mapping'!$I$2:$I$355)</f>
        <v>994397.83</v>
      </c>
      <c r="D13" s="21" t="n">
        <f aca="false">C13/$C$21</f>
        <v>0.0412684785161908</v>
      </c>
      <c r="E13" s="21" t="n">
        <f aca="false">C13/$C$3</f>
        <v>0.00774983814288604</v>
      </c>
      <c r="F13" s="21" t="n">
        <f aca="false">C13/SUMIF('Account mapping'!$F$2:$F$355,B13,'Account mapping'!$I$2:$I$355)</f>
        <v>0.116422563683858</v>
      </c>
      <c r="G13" s="22" t="n">
        <f aca="false">IF(B13="Indirect Costs","n/a",C13/($C$26+$C$27))</f>
        <v>0.0658563902313819</v>
      </c>
    </row>
    <row r="14" customFormat="false" ht="15" hidden="false" customHeight="true" outlineLevel="0" collapsed="false">
      <c r="A14" s="1" t="s">
        <v>37</v>
      </c>
      <c r="B14" s="1" t="s">
        <v>88</v>
      </c>
      <c r="C14" s="16" t="n">
        <f aca="false">SUMIF('Account mapping'!$H$2:$H$355,A14,'Account mapping'!$I$2:$I$355)</f>
        <v>966669.58</v>
      </c>
      <c r="D14" s="21" t="n">
        <f aca="false">C14/$C$21</f>
        <v>0.0401177291331028</v>
      </c>
      <c r="E14" s="21" t="n">
        <f aca="false">C14/$C$3</f>
        <v>0.00753373806402175</v>
      </c>
      <c r="F14" s="21" t="n">
        <f aca="false">C14/SUMIF('Account mapping'!$F$2:$F$355,B14,'Account mapping'!$I$2:$I$355)</f>
        <v>0.113176182955667</v>
      </c>
      <c r="G14" s="22" t="n">
        <f aca="false">IF(B14="Indirect Costs","n/a",C14/($C$26+$C$27))</f>
        <v>0.0640200201214096</v>
      </c>
    </row>
    <row r="15" customFormat="false" ht="15" hidden="false" customHeight="true" outlineLevel="0" collapsed="false">
      <c r="A15" s="1" t="s">
        <v>132</v>
      </c>
      <c r="B15" s="1" t="s">
        <v>88</v>
      </c>
      <c r="C15" s="16" t="n">
        <f aca="false">SUMIF('Account mapping'!$H$2:$H$355,A15,'Account mapping'!$I$2:$I$355)</f>
        <v>966224.55</v>
      </c>
      <c r="D15" s="21" t="n">
        <f aca="false">C15/$C$21</f>
        <v>0.0400992599546311</v>
      </c>
      <c r="E15" s="21" t="n">
        <f aca="false">C15/$C$3</f>
        <v>0.00753026972331879</v>
      </c>
      <c r="F15" s="21" t="n">
        <f aca="false">C15/SUMIF('Account mapping'!$F$2:$F$355,B15,'Account mapping'!$I$2:$I$355)</f>
        <v>0.113124079529902</v>
      </c>
      <c r="G15" s="22" t="n">
        <f aca="false">IF(B15="Indirect Costs","n/a",C15/($C$26+$C$27))</f>
        <v>0.0639905469382826</v>
      </c>
    </row>
    <row r="16" customFormat="false" ht="15" hidden="false" customHeight="true" outlineLevel="0" collapsed="false">
      <c r="A16" s="1" t="s">
        <v>133</v>
      </c>
      <c r="B16" s="1" t="s">
        <v>71</v>
      </c>
      <c r="C16" s="16" t="n">
        <f aca="false">SUMIF('Account mapping'!$H$2:$H$355,A16,'Account mapping'!$I$2:$I$355)</f>
        <v>694941.01</v>
      </c>
      <c r="D16" s="21" t="n">
        <f aca="false">C16/$C$21</f>
        <v>0.0288407288069051</v>
      </c>
      <c r="E16" s="21" t="n">
        <f aca="false">C16/$C$3</f>
        <v>0.0054160218213205</v>
      </c>
      <c r="F16" s="21" t="n">
        <f aca="false">C16/SUMIF('Account mapping'!$F$2:$F$355,B16,'Account mapping'!$I$2:$I$355)</f>
        <v>0.105965078392621</v>
      </c>
      <c r="G16" s="22" t="n">
        <f aca="false">IF(B16="Indirect Costs","n/a",C16/($C$26+$C$27))</f>
        <v>0.0460241414066146</v>
      </c>
    </row>
    <row r="17" customFormat="false" ht="15" hidden="false" customHeight="true" outlineLevel="0" collapsed="false">
      <c r="A17" s="1" t="s">
        <v>40</v>
      </c>
      <c r="B17" s="1" t="s">
        <v>59</v>
      </c>
      <c r="C17" s="16" t="n">
        <f aca="false">SUMIF('Account mapping'!$H$2:$H$355,A17,'Account mapping'!$I$2:$I$355)</f>
        <v>693160.34</v>
      </c>
      <c r="D17" s="21" t="n">
        <f aca="false">C17/$C$21</f>
        <v>0.0287668292674829</v>
      </c>
      <c r="E17" s="21" t="n">
        <f aca="false">C17/$C$3</f>
        <v>0.00540214417208438</v>
      </c>
      <c r="F17" s="21" t="n">
        <f aca="false">C17/SUMIF('Account mapping'!$F$2:$F$355,B17,'Account mapping'!$I$2:$I$355)</f>
        <v>0.0770492246719931</v>
      </c>
      <c r="G17" s="22" t="str">
        <f aca="false">IF(B17="Indirect Costs","n/a",C17/($C$26+$C$27))</f>
        <v>n/a</v>
      </c>
    </row>
    <row r="18" customFormat="false" ht="15" hidden="false" customHeight="true" outlineLevel="0" collapsed="false">
      <c r="A18" s="1" t="s">
        <v>134</v>
      </c>
      <c r="B18" s="1" t="s">
        <v>71</v>
      </c>
      <c r="C18" s="16" t="n">
        <f aca="false">SUMIF('Account mapping'!$H$2:$H$355,A18,'Account mapping'!$I$2:$I$355)</f>
        <v>527147.32</v>
      </c>
      <c r="D18" s="21" t="n">
        <f aca="false">C18/$C$21</f>
        <v>0.0218771272361762</v>
      </c>
      <c r="E18" s="21" t="n">
        <f aca="false">C18/$C$3</f>
        <v>0.00410832192529639</v>
      </c>
      <c r="F18" s="21" t="n">
        <f aca="false">C18/SUMIF('Account mapping'!$F$2:$F$355,B18,'Account mapping'!$I$2:$I$355)</f>
        <v>0.0803797822900965</v>
      </c>
      <c r="G18" s="22" t="n">
        <f aca="false">IF(B18="Indirect Costs","n/a",C18/($C$26+$C$27))</f>
        <v>0.0349116003353981</v>
      </c>
    </row>
    <row r="19" customFormat="false" ht="15" hidden="false" customHeight="true" outlineLevel="0" collapsed="false">
      <c r="A19" s="1" t="s">
        <v>135</v>
      </c>
      <c r="B19" s="1" t="s">
        <v>88</v>
      </c>
      <c r="C19" s="16" t="n">
        <f aca="false">SUMIF('Account mapping'!$H$2:$H$355,A19,'Account mapping'!$I$2:$I$355)</f>
        <v>469616.52</v>
      </c>
      <c r="D19" s="21" t="n">
        <f aca="false">C19/$C$21</f>
        <v>0.0194895429995742</v>
      </c>
      <c r="E19" s="21" t="n">
        <f aca="false">C19/$C$3</f>
        <v>0.00365995571332392</v>
      </c>
      <c r="F19" s="21" t="n">
        <f aca="false">C19/SUMIF('Account mapping'!$F$2:$F$355,B19,'Account mapping'!$I$2:$I$355)</f>
        <v>0.0549819775920989</v>
      </c>
      <c r="G19" s="22" t="n">
        <f aca="false">IF(B19="Indirect Costs","n/a",C19/($C$26+$C$27))</f>
        <v>0.0311014846042288</v>
      </c>
    </row>
    <row r="20" customFormat="false" ht="15" hidden="false" customHeight="true" outlineLevel="0" collapsed="false">
      <c r="A20" s="1" t="s">
        <v>136</v>
      </c>
      <c r="B20" s="1" t="s">
        <v>88</v>
      </c>
      <c r="C20" s="16" t="n">
        <f aca="false">SUMIF('Account mapping'!$H$2:$H$355,A20,'Account mapping'!$I$2:$I$355)</f>
        <v>349216.06</v>
      </c>
      <c r="D20" s="21" t="n">
        <f aca="false">C20/$C$21</f>
        <v>0.0144928066361718</v>
      </c>
      <c r="E20" s="21" t="n">
        <f aca="false">C20/$C$3</f>
        <v>0.00272161489119137</v>
      </c>
      <c r="F20" s="21" t="n">
        <f aca="false">C20/SUMIF('Account mapping'!$F$2:$F$355,B20,'Account mapping'!$I$2:$I$355)</f>
        <v>0.0408856775007</v>
      </c>
      <c r="G20" s="22" t="n">
        <f aca="false">IF(B20="Indirect Costs","n/a",C20/($C$26+$C$27))</f>
        <v>0.0231276742854775</v>
      </c>
    </row>
    <row r="21" customFormat="false" ht="15" hidden="false" customHeight="true" outlineLevel="0" collapsed="false">
      <c r="A21" s="33" t="s">
        <v>42</v>
      </c>
      <c r="B21" s="33"/>
      <c r="C21" s="34" t="n">
        <f aca="false">SUM(C6:C20)</f>
        <v>24095820</v>
      </c>
      <c r="D21" s="35" t="n">
        <f aca="false">SUM(D6:D20)</f>
        <v>1</v>
      </c>
      <c r="E21" s="35" t="n">
        <f aca="false">C21/$C$3</f>
        <v>0.187790740573233</v>
      </c>
      <c r="F21" s="33"/>
      <c r="G21" s="35" t="n">
        <f aca="false">SUMIF(G6:G20,"&lt;&gt;n/a")</f>
        <v>1</v>
      </c>
    </row>
    <row r="22" customFormat="false" ht="15" hidden="false" customHeight="true" outlineLevel="0" collapsed="false">
      <c r="A22" s="23" t="s">
        <v>43</v>
      </c>
      <c r="C22" s="29" t="n">
        <v>24095820</v>
      </c>
      <c r="D22" s="1" t="str">
        <f aca="false">IF(ROUND(C21-C22,2)=0,"TIES","DIFF "&amp;TEXT(C21-C22,"#,##0.00"))</f>
        <v>TIES</v>
      </c>
    </row>
    <row r="24" customFormat="false" ht="27.75" hidden="false" customHeight="true" outlineLevel="0" collapsed="false">
      <c r="A24" s="13" t="s">
        <v>144</v>
      </c>
      <c r="B24" s="13"/>
      <c r="C24" s="13" t="s">
        <v>929</v>
      </c>
      <c r="D24" s="13" t="s">
        <v>30</v>
      </c>
      <c r="E24" s="13" t="s">
        <v>31</v>
      </c>
      <c r="F24" s="13" t="s">
        <v>930</v>
      </c>
      <c r="G24" s="13" t="s">
        <v>931</v>
      </c>
    </row>
    <row r="25" customFormat="false" ht="15" hidden="false" customHeight="true" outlineLevel="0" collapsed="false">
      <c r="A25" s="1" t="s">
        <v>59</v>
      </c>
      <c r="C25" s="16" t="n">
        <f aca="false">SUMIF('Account mapping'!$F$2:$F$355,A25,'Account mapping'!$I$2:$I$355)</f>
        <v>8996331.15</v>
      </c>
      <c r="D25" s="21" t="n">
        <f aca="false">C25/$C$28</f>
        <v>0.373356505402182</v>
      </c>
      <c r="E25" s="21" t="n">
        <f aca="false">C25/$C$3</f>
        <v>0.0701128946473102</v>
      </c>
      <c r="F25" s="29" t="n">
        <v>8996331.15</v>
      </c>
      <c r="G25" s="29" t="n">
        <f aca="false">ROUND(C25-F25,2)</f>
        <v>0</v>
      </c>
    </row>
    <row r="26" customFormat="false" ht="15" hidden="false" customHeight="true" outlineLevel="0" collapsed="false">
      <c r="A26" s="1" t="s">
        <v>71</v>
      </c>
      <c r="C26" s="16" t="n">
        <f aca="false">SUMIF('Account mapping'!$F$2:$F$355,A26,'Account mapping'!$I$2:$I$355)</f>
        <v>6558207.86</v>
      </c>
      <c r="D26" s="21" t="n">
        <f aca="false">C26/$C$28</f>
        <v>0.27217201406717</v>
      </c>
      <c r="E26" s="21" t="n">
        <f aca="false">C26/$C$3</f>
        <v>0.0511113840849824</v>
      </c>
      <c r="F26" s="29" t="n">
        <v>6558207.86</v>
      </c>
      <c r="G26" s="29" t="n">
        <f aca="false">ROUND(C26-F26,2)</f>
        <v>0</v>
      </c>
    </row>
    <row r="27" customFormat="false" ht="15" hidden="false" customHeight="true" outlineLevel="0" collapsed="false">
      <c r="A27" s="1" t="s">
        <v>88</v>
      </c>
      <c r="C27" s="16" t="n">
        <f aca="false">SUMIF('Account mapping'!$F$2:$F$355,A27,'Account mapping'!$I$2:$I$355)</f>
        <v>8541280.99</v>
      </c>
      <c r="D27" s="21" t="n">
        <f aca="false">C27/$C$28</f>
        <v>0.354471480530648</v>
      </c>
      <c r="E27" s="21" t="n">
        <f aca="false">C27/$C$3</f>
        <v>0.0665664618409409</v>
      </c>
      <c r="F27" s="29" t="n">
        <v>8541280.99</v>
      </c>
      <c r="G27" s="29" t="n">
        <f aca="false">ROUND(C27-F27,2)</f>
        <v>0</v>
      </c>
    </row>
    <row r="28" customFormat="false" ht="15" hidden="false" customHeight="true" outlineLevel="0" collapsed="false">
      <c r="A28" s="19" t="s">
        <v>42</v>
      </c>
      <c r="B28" s="19"/>
      <c r="C28" s="20" t="n">
        <f aca="false">SUM(C25:C27)</f>
        <v>24095820</v>
      </c>
      <c r="D28" s="36" t="n">
        <f aca="false">SUM(D25:D27)</f>
        <v>1</v>
      </c>
      <c r="E28" s="36" t="n">
        <f aca="false">C28/$C$3</f>
        <v>0.187790740573234</v>
      </c>
      <c r="F28" s="31" t="n">
        <f aca="false">SUM(F25:F27)</f>
        <v>24095820</v>
      </c>
      <c r="G28" s="31" t="n">
        <f aca="false">ROUND(C28-F28,2)</f>
        <v>0</v>
      </c>
    </row>
    <row r="30" customFormat="false" ht="15" hidden="false" customHeight="true" outlineLevel="0" collapsed="false">
      <c r="A30" s="17" t="s">
        <v>932</v>
      </c>
      <c r="C30" s="16" t="n">
        <f aca="false">C26+C27</f>
        <v>15099488.85</v>
      </c>
      <c r="D30" s="21" t="n">
        <f aca="false">C30/C28</f>
        <v>0.626643494597818</v>
      </c>
      <c r="E30" s="21" t="n">
        <f aca="false">C30/$C$3</f>
        <v>0.117677845925923</v>
      </c>
      <c r="F30" s="37" t="s">
        <v>933</v>
      </c>
    </row>
    <row r="32" customFormat="false" ht="15" hidden="false" customHeight="true" outlineLevel="0" collapsed="false">
      <c r="A32" s="17" t="s">
        <v>934</v>
      </c>
    </row>
    <row r="33" customFormat="false" ht="27.75" hidden="false" customHeight="true" outlineLevel="0" collapsed="false">
      <c r="A33" s="13" t="s">
        <v>935</v>
      </c>
      <c r="B33" s="13" t="s">
        <v>144</v>
      </c>
      <c r="C33" s="13" t="s">
        <v>29</v>
      </c>
      <c r="D33" s="13" t="s">
        <v>30</v>
      </c>
      <c r="E33" s="13" t="s">
        <v>31</v>
      </c>
      <c r="F33" s="13" t="s">
        <v>124</v>
      </c>
      <c r="G33" s="13"/>
    </row>
    <row r="34" customFormat="false" ht="15" hidden="false" customHeight="true" outlineLevel="0" collapsed="false">
      <c r="A34" s="1" t="str">
        <f aca="false">INDEX('Account mapping'!$A$2:$A$355,MATCH(C34,'Account mapping'!$I$2:$I$355,0))&amp;"  "&amp;INDEX('Account mapping'!$B$2:$B$355,MATCH(C34,'Account mapping'!$I$2:$I$355,0))</f>
        <v>677000000  Advertising - Online</v>
      </c>
      <c r="B34" s="1" t="str">
        <f aca="false">INDEX('Account mapping'!$F$2:$F$355,MATCH(C34,'Account mapping'!$I$2:$I$355,0))</f>
        <v>Sales, Marketing &amp; Advertising</v>
      </c>
      <c r="C34" s="16" t="n">
        <f aca="false">LARGE('Account mapping'!$I$2:$I$355,1)</f>
        <v>976620.15</v>
      </c>
      <c r="D34" s="21" t="n">
        <f aca="false">C34/$C$21</f>
        <v>0.0405306874802352</v>
      </c>
      <c r="E34" s="21" t="n">
        <f aca="false">C34/$C$3</f>
        <v>0.00761128781785564</v>
      </c>
      <c r="F34" s="1" t="str">
        <f aca="false">INDEX('Account mapping'!$H$2:$H$355,MATCH(C34,'Account mapping'!$I$2:$I$355,0))</f>
        <v>Marketing &amp; advertising</v>
      </c>
    </row>
    <row r="35" customFormat="false" ht="15" hidden="false" customHeight="true" outlineLevel="0" collapsed="false">
      <c r="A35" s="1" t="str">
        <f aca="false">INDEX('Account mapping'!$A$2:$A$355,MATCH(C35,'Account mapping'!$I$2:$I$355,0))&amp;"  "&amp;INDEX('Account mapping'!$B$2:$B$355,MATCH(C35,'Account mapping'!$I$2:$I$355,0))</f>
        <v>846000000  Computer- Software/ Subscription</v>
      </c>
      <c r="B35" s="1" t="str">
        <f aca="false">INDEX('Account mapping'!$F$2:$F$355,MATCH(C35,'Account mapping'!$I$2:$I$355,0))</f>
        <v>General &amp; Administrative</v>
      </c>
      <c r="C35" s="16" t="n">
        <f aca="false">LARGE('Account mapping'!$I$2:$I$355,2)</f>
        <v>887260.83</v>
      </c>
      <c r="D35" s="21" t="n">
        <f aca="false">C35/$C$21</f>
        <v>0.0368221886617679</v>
      </c>
      <c r="E35" s="21" t="n">
        <f aca="false">C35/$C$3</f>
        <v>0.00691486607832071</v>
      </c>
      <c r="F35" s="1" t="str">
        <f aca="false">INDEX('Account mapping'!$H$2:$H$355,MATCH(C35,'Account mapping'!$I$2:$I$355,0))</f>
        <v>IT, software &amp; telecom</v>
      </c>
    </row>
    <row r="36" customFormat="false" ht="15" hidden="false" customHeight="true" outlineLevel="0" collapsed="false">
      <c r="A36" s="1" t="str">
        <f aca="false">INDEX('Account mapping'!$A$2:$A$355,MATCH(C36,'Account mapping'!$I$2:$I$355,0))&amp;"  "&amp;INDEX('Account mapping'!$B$2:$B$355,MATCH(C36,'Account mapping'!$I$2:$I$355,0))</f>
        <v>801000000  Senior Leadership Salaries</v>
      </c>
      <c r="B36" s="1" t="str">
        <f aca="false">INDEX('Account mapping'!$F$2:$F$355,MATCH(C36,'Account mapping'!$I$2:$I$355,0))</f>
        <v>General &amp; Administrative</v>
      </c>
      <c r="C36" s="16" t="n">
        <f aca="false">LARGE('Account mapping'!$I$2:$I$355,3)</f>
        <v>823775.34</v>
      </c>
      <c r="D36" s="21" t="n">
        <f aca="false">C36/$C$21</f>
        <v>0.0341874789901319</v>
      </c>
      <c r="E36" s="21" t="n">
        <f aca="false">C36/$C$3</f>
        <v>0.00642009199788873</v>
      </c>
      <c r="F36" s="1" t="str">
        <f aca="false">INDEX('Account mapping'!$H$2:$H$355,MATCH(C36,'Account mapping'!$I$2:$I$355,0))</f>
        <v>Admin salaries, wages &amp; benefits (incl. payroll taxes)</v>
      </c>
    </row>
    <row r="37" customFormat="false" ht="15" hidden="false" customHeight="true" outlineLevel="0" collapsed="false">
      <c r="A37" s="1" t="str">
        <f aca="false">INDEX('Account mapping'!$A$2:$A$355,MATCH(C37,'Account mapping'!$I$2:$I$355,0))&amp;"  "&amp;INDEX('Account mapping'!$B$2:$B$355,MATCH(C37,'Account mapping'!$I$2:$I$355,0))</f>
        <v>895000000  Depreciation &amp; Amortization Expense</v>
      </c>
      <c r="B37" s="1" t="str">
        <f aca="false">INDEX('Account mapping'!$F$2:$F$355,MATCH(C37,'Account mapping'!$I$2:$I$355,0))</f>
        <v>General &amp; Administrative</v>
      </c>
      <c r="C37" s="16" t="n">
        <f aca="false">LARGE('Account mapping'!$I$2:$I$355,4)</f>
        <v>802806.71</v>
      </c>
      <c r="D37" s="21" t="n">
        <f aca="false">C37/$C$21</f>
        <v>0.0333172604211021</v>
      </c>
      <c r="E37" s="21" t="n">
        <f aca="false">C37/$C$3</f>
        <v>0.00625667300835004</v>
      </c>
      <c r="F37" s="1" t="str">
        <f aca="false">INDEX('Account mapping'!$H$2:$H$355,MATCH(C37,'Account mapping'!$I$2:$I$355,0))</f>
        <v>Depreciation &amp; asset (gain)/loss</v>
      </c>
    </row>
    <row r="38" customFormat="false" ht="15" hidden="false" customHeight="true" outlineLevel="0" collapsed="false">
      <c r="A38" s="1" t="str">
        <f aca="false">INDEX('Account mapping'!$A$2:$A$355,MATCH(C38,'Account mapping'!$I$2:$I$355,0))&amp;"  "&amp;INDEX('Account mapping'!$B$2:$B$355,MATCH(C38,'Account mapping'!$I$2:$I$355,0))</f>
        <v>415102000  Bonuses - Indirect - Ellijay</v>
      </c>
      <c r="B38" s="1" t="str">
        <f aca="false">INDEX('Account mapping'!$F$2:$F$355,MATCH(C38,'Account mapping'!$I$2:$I$355,0))</f>
        <v>Indirect Costs</v>
      </c>
      <c r="C38" s="16" t="n">
        <f aca="false">LARGE('Account mapping'!$I$2:$I$355,5)</f>
        <v>719526.53</v>
      </c>
      <c r="D38" s="21" t="n">
        <f aca="false">C38/$C$21</f>
        <v>0.0298610518338865</v>
      </c>
      <c r="E38" s="21" t="n">
        <f aca="false">C38/$C$3</f>
        <v>0.00560762903818127</v>
      </c>
      <c r="F38" s="1" t="str">
        <f aca="false">INDEX('Account mapping'!$H$2:$H$355,MATCH(C38,'Account mapping'!$I$2:$I$355,0))</f>
        <v>Construction/field indirect wages &amp; benefits</v>
      </c>
    </row>
    <row r="39" customFormat="false" ht="15" hidden="false" customHeight="true" outlineLevel="0" collapsed="false">
      <c r="A39" s="1" t="str">
        <f aca="false">INDEX('Account mapping'!$A$2:$A$355,MATCH(C39,'Account mapping'!$I$2:$I$355,0))&amp;"  "&amp;INDEX('Account mapping'!$B$2:$B$355,MATCH(C39,'Account mapping'!$I$2:$I$355,0))</f>
        <v>813000000  Insurance- Health, Dental, Vision</v>
      </c>
      <c r="B39" s="1" t="str">
        <f aca="false">INDEX('Account mapping'!$F$2:$F$355,MATCH(C39,'Account mapping'!$I$2:$I$355,0))</f>
        <v>General &amp; Administrative</v>
      </c>
      <c r="C39" s="16" t="n">
        <f aca="false">LARGE('Account mapping'!$I$2:$I$355,6)</f>
        <v>671552.16</v>
      </c>
      <c r="D39" s="21" t="n">
        <f aca="false">C39/$C$21</f>
        <v>0.0278700687505136</v>
      </c>
      <c r="E39" s="21" t="n">
        <f aca="false">C39/$C$3</f>
        <v>0.00523374085048588</v>
      </c>
      <c r="F39" s="1" t="str">
        <f aca="false">INDEX('Account mapping'!$H$2:$H$355,MATCH(C39,'Account mapping'!$I$2:$I$355,0))</f>
        <v>Insurance</v>
      </c>
    </row>
    <row r="40" customFormat="false" ht="15" hidden="false" customHeight="true" outlineLevel="0" collapsed="false">
      <c r="A40" s="1" t="str">
        <f aca="false">INDEX('Account mapping'!$A$2:$A$355,MATCH(C40,'Account mapping'!$I$2:$I$355,0))&amp;"  "&amp;INDEX('Account mapping'!$B$2:$B$355,MATCH(C40,'Account mapping'!$I$2:$I$355,0))</f>
        <v>812000000  Insurance- GL, Auto, Umb, BR</v>
      </c>
      <c r="B40" s="1" t="str">
        <f aca="false">INDEX('Account mapping'!$F$2:$F$355,MATCH(C40,'Account mapping'!$I$2:$I$355,0))</f>
        <v>General &amp; Administrative</v>
      </c>
      <c r="C40" s="16" t="n">
        <f aca="false">LARGE('Account mapping'!$I$2:$I$355,7)</f>
        <v>628621.35</v>
      </c>
      <c r="D40" s="21" t="n">
        <f aca="false">C40/$C$21</f>
        <v>0.0260883983197086</v>
      </c>
      <c r="E40" s="21" t="n">
        <f aca="false">C40/$C$3</f>
        <v>0.00489915964082757</v>
      </c>
      <c r="F40" s="1" t="str">
        <f aca="false">INDEX('Account mapping'!$H$2:$H$355,MATCH(C40,'Account mapping'!$I$2:$I$355,0))</f>
        <v>Insurance</v>
      </c>
    </row>
    <row r="41" customFormat="false" ht="15" hidden="false" customHeight="true" outlineLevel="0" collapsed="false">
      <c r="A41" s="1" t="str">
        <f aca="false">INDEX('Account mapping'!$A$2:$A$355,MATCH(C41,'Account mapping'!$I$2:$I$355,0))&amp;"  "&amp;INDEX('Account mapping'!$B$2:$B$355,MATCH(C41,'Account mapping'!$I$2:$I$355,0))</f>
        <v>407000000  Drafting &amp; Estimating Wages</v>
      </c>
      <c r="B41" s="1" t="str">
        <f aca="false">INDEX('Account mapping'!$F$2:$F$355,MATCH(C41,'Account mapping'!$I$2:$I$355,0))</f>
        <v>Indirect Costs</v>
      </c>
      <c r="C41" s="16" t="n">
        <f aca="false">LARGE('Account mapping'!$I$2:$I$355,8)</f>
        <v>493560.4</v>
      </c>
      <c r="D41" s="21" t="n">
        <f aca="false">C41/$C$21</f>
        <v>0.0204832373415804</v>
      </c>
      <c r="E41" s="21" t="n">
        <f aca="false">C41/$C$3</f>
        <v>0.0038465623097127</v>
      </c>
      <c r="F41" s="1" t="str">
        <f aca="false">INDEX('Account mapping'!$H$2:$H$355,MATCH(C41,'Account mapping'!$I$2:$I$355,0))</f>
        <v>Construction/field indirect wages &amp; benefits</v>
      </c>
    </row>
    <row r="42" customFormat="false" ht="15" hidden="false" customHeight="true" outlineLevel="0" collapsed="false">
      <c r="A42" s="1" t="str">
        <f aca="false">INDEX('Account mapping'!$A$2:$A$355,MATCH(C42,'Account mapping'!$I$2:$I$355,0))&amp;"  "&amp;INDEX('Account mapping'!$B$2:$B$355,MATCH(C42,'Account mapping'!$I$2:$I$355,0))</f>
        <v>865000000  Accounting Expenses</v>
      </c>
      <c r="B42" s="1" t="str">
        <f aca="false">INDEX('Account mapping'!$F$2:$F$355,MATCH(C42,'Account mapping'!$I$2:$I$355,0))</f>
        <v>General &amp; Administrative</v>
      </c>
      <c r="C42" s="16" t="n">
        <f aca="false">LARGE('Account mapping'!$I$2:$I$355,9)</f>
        <v>488087.56</v>
      </c>
      <c r="D42" s="21" t="n">
        <f aca="false">C42/$C$21</f>
        <v>0.0202561091508818</v>
      </c>
      <c r="E42" s="21" t="n">
        <f aca="false">C42/$C$3</f>
        <v>0.00380390973857634</v>
      </c>
      <c r="F42" s="1" t="str">
        <f aca="false">INDEX('Account mapping'!$H$2:$H$355,MATCH(C42,'Account mapping'!$I$2:$I$355,0))</f>
        <v>Professional fees (accounting, legal, consulting)</v>
      </c>
    </row>
    <row r="43" customFormat="false" ht="15" hidden="false" customHeight="true" outlineLevel="0" collapsed="false">
      <c r="A43" s="1" t="str">
        <f aca="false">INDEX('Account mapping'!$A$2:$A$355,MATCH(C43,'Account mapping'!$I$2:$I$355,0))&amp;"  "&amp;INDEX('Account mapping'!$B$2:$B$355,MATCH(C43,'Account mapping'!$I$2:$I$355,0))</f>
        <v>401104000  Construction Leader Wages - ASH</v>
      </c>
      <c r="B43" s="1" t="str">
        <f aca="false">INDEX('Account mapping'!$F$2:$F$355,MATCH(C43,'Account mapping'!$I$2:$I$355,0))</f>
        <v>Indirect Costs</v>
      </c>
      <c r="C43" s="16" t="n">
        <f aca="false">LARGE('Account mapping'!$I$2:$I$355,10)</f>
        <v>467712.82</v>
      </c>
      <c r="D43" s="21" t="n">
        <f aca="false">C43/$C$21</f>
        <v>0.0194105375953174</v>
      </c>
      <c r="E43" s="21" t="n">
        <f aca="false">C43/$C$3</f>
        <v>0.00364511922994924</v>
      </c>
      <c r="F43" s="1" t="str">
        <f aca="false">INDEX('Account mapping'!$H$2:$H$355,MATCH(C43,'Account mapping'!$I$2:$I$355,0))</f>
        <v>Construction/field indirect wages &amp; benefits</v>
      </c>
    </row>
    <row r="45" customFormat="false" ht="15" hidden="false" customHeight="true" outlineLevel="0" collapsed="false">
      <c r="A45" s="17" t="s">
        <v>936</v>
      </c>
    </row>
    <row r="46" customFormat="false" ht="27.75" hidden="false" customHeight="true" outlineLevel="0" collapsed="false">
      <c r="A46" s="13" t="s">
        <v>937</v>
      </c>
      <c r="B46" s="13" t="s">
        <v>938</v>
      </c>
      <c r="C46" s="13" t="s">
        <v>29</v>
      </c>
      <c r="D46" s="13" t="s">
        <v>30</v>
      </c>
      <c r="E46" s="13" t="s">
        <v>31</v>
      </c>
      <c r="F46" s="13"/>
      <c r="G46" s="13"/>
    </row>
    <row r="47" customFormat="false" ht="15" hidden="false" customHeight="true" outlineLevel="0" collapsed="false">
      <c r="A47" s="1" t="s">
        <v>503</v>
      </c>
      <c r="B47" s="1" t="s">
        <v>502</v>
      </c>
      <c r="C47" s="16" t="n">
        <f aca="false">SUMIF('Account mapping'!$C$2:$C$355,B47,'Account mapping'!$I$2:$I$355)</f>
        <v>2902108.49</v>
      </c>
      <c r="D47" s="21" t="n">
        <f aca="false">C47/$C$21</f>
        <v>0.120440329069523</v>
      </c>
      <c r="E47" s="21" t="n">
        <f aca="false">C47/$C$3</f>
        <v>0.0226175785908497</v>
      </c>
    </row>
    <row r="48" customFormat="false" ht="15" hidden="false" customHeight="true" outlineLevel="0" collapsed="false">
      <c r="A48" s="1" t="s">
        <v>149</v>
      </c>
      <c r="B48" s="1" t="s">
        <v>148</v>
      </c>
      <c r="C48" s="16" t="n">
        <f aca="false">SUMIF('Account mapping'!$C$2:$C$355,B48,'Account mapping'!$I$2:$I$355)</f>
        <v>2524085.68</v>
      </c>
      <c r="D48" s="21" t="n">
        <f aca="false">C48/$C$21</f>
        <v>0.104752014249774</v>
      </c>
      <c r="E48" s="21" t="n">
        <f aca="false">C48/$C$3</f>
        <v>0.0196714583325031</v>
      </c>
    </row>
    <row r="49" customFormat="false" ht="15" hidden="false" customHeight="true" outlineLevel="0" collapsed="false">
      <c r="A49" s="1" t="s">
        <v>187</v>
      </c>
      <c r="B49" s="1" t="s">
        <v>186</v>
      </c>
      <c r="C49" s="16" t="n">
        <f aca="false">SUMIF('Account mapping'!$C$2:$C$355,B49,'Account mapping'!$I$2:$I$355)</f>
        <v>1766135.89</v>
      </c>
      <c r="D49" s="21" t="n">
        <f aca="false">C49/$C$21</f>
        <v>0.0732963597005622</v>
      </c>
      <c r="E49" s="21" t="n">
        <f aca="false">C49/$C$3</f>
        <v>0.0137643776694907</v>
      </c>
    </row>
    <row r="50" customFormat="false" ht="15" hidden="false" customHeight="true" outlineLevel="0" collapsed="false">
      <c r="A50" s="1" t="s">
        <v>231</v>
      </c>
      <c r="B50" s="1" t="s">
        <v>230</v>
      </c>
      <c r="C50" s="16" t="n">
        <f aca="false">SUMIF('Account mapping'!$C$2:$C$355,B50,'Account mapping'!$I$2:$I$355)</f>
        <v>1252789.89</v>
      </c>
      <c r="D50" s="21" t="n">
        <f aca="false">C50/$C$21</f>
        <v>0.0519920006872561</v>
      </c>
      <c r="E50" s="21" t="n">
        <f aca="false">C50/$C$3</f>
        <v>0.00976361631294389</v>
      </c>
    </row>
    <row r="51" customFormat="false" ht="15" hidden="false" customHeight="true" outlineLevel="0" collapsed="false">
      <c r="A51" s="1" t="s">
        <v>679</v>
      </c>
      <c r="B51" s="1" t="s">
        <v>678</v>
      </c>
      <c r="C51" s="16" t="n">
        <f aca="false">SUMIF('Account mapping'!$C$2:$C$355,B51,'Account mapping'!$I$2:$I$355)</f>
        <v>976620.15</v>
      </c>
      <c r="D51" s="21" t="n">
        <f aca="false">C51/$C$21</f>
        <v>0.0405306874802352</v>
      </c>
      <c r="E51" s="21" t="n">
        <f aca="false">C51/$C$3</f>
        <v>0.00761128781785564</v>
      </c>
    </row>
    <row r="52" customFormat="false" ht="15" hidden="false" customHeight="true" outlineLevel="0" collapsed="false">
      <c r="A52" s="1" t="s">
        <v>853</v>
      </c>
      <c r="B52" s="1" t="s">
        <v>852</v>
      </c>
      <c r="C52" s="16" t="n">
        <f aca="false">SUMIF('Account mapping'!$C$2:$C$355,B52,'Account mapping'!$I$2:$I$355)</f>
        <v>887260.83</v>
      </c>
      <c r="D52" s="21" t="n">
        <f aca="false">C52/$C$21</f>
        <v>0.0368221886617679</v>
      </c>
      <c r="E52" s="21" t="n">
        <f aca="false">C52/$C$3</f>
        <v>0.00691486607832071</v>
      </c>
    </row>
    <row r="53" customFormat="false" ht="15" hidden="false" customHeight="true" outlineLevel="0" collapsed="false">
      <c r="A53" s="1" t="s">
        <v>738</v>
      </c>
      <c r="B53" s="1" t="s">
        <v>737</v>
      </c>
      <c r="C53" s="16" t="n">
        <f aca="false">SUMIF('Account mapping'!$C$2:$C$355,B53,'Account mapping'!$I$2:$I$355)</f>
        <v>827282.43</v>
      </c>
      <c r="D53" s="21" t="n">
        <f aca="false">C53/$C$21</f>
        <v>0.0343330266411353</v>
      </c>
      <c r="E53" s="21" t="n">
        <f aca="false">C53/$C$3</f>
        <v>0.00644742449905935</v>
      </c>
    </row>
    <row r="54" customFormat="false" ht="15" hidden="false" customHeight="true" outlineLevel="0" collapsed="false">
      <c r="A54" s="1" t="s">
        <v>683</v>
      </c>
      <c r="B54" s="1" t="s">
        <v>682</v>
      </c>
      <c r="C54" s="16" t="n">
        <f aca="false">SUMIF('Account mapping'!$C$2:$C$355,B54,'Account mapping'!$I$2:$I$355)</f>
        <v>823775.34</v>
      </c>
      <c r="D54" s="21" t="n">
        <f aca="false">C54/$C$21</f>
        <v>0.0341874789901319</v>
      </c>
      <c r="E54" s="21" t="n">
        <f aca="false">C54/$C$3</f>
        <v>0.00642009199788873</v>
      </c>
    </row>
    <row r="55" customFormat="false" ht="15" hidden="false" customHeight="true" outlineLevel="0" collapsed="false">
      <c r="A55" s="1" t="s">
        <v>913</v>
      </c>
      <c r="B55" s="1" t="s">
        <v>912</v>
      </c>
      <c r="C55" s="16" t="n">
        <f aca="false">SUMIF('Account mapping'!$C$2:$C$355,B55,'Account mapping'!$I$2:$I$355)</f>
        <v>802806.71</v>
      </c>
      <c r="D55" s="21" t="n">
        <f aca="false">C55/$C$21</f>
        <v>0.0333172604211021</v>
      </c>
      <c r="E55" s="21" t="n">
        <f aca="false">C55/$C$3</f>
        <v>0.00625667300835004</v>
      </c>
    </row>
    <row r="56" customFormat="false" ht="15" hidden="false" customHeight="true" outlineLevel="0" collapsed="false">
      <c r="A56" s="1" t="s">
        <v>705</v>
      </c>
      <c r="B56" s="1" t="s">
        <v>704</v>
      </c>
      <c r="C56" s="16" t="n">
        <f aca="false">SUMIF('Account mapping'!$C$2:$C$355,B56,'Account mapping'!$I$2:$I$355)</f>
        <v>671552.16</v>
      </c>
      <c r="D56" s="21" t="n">
        <f aca="false">C56/$C$21</f>
        <v>0.0278700687505136</v>
      </c>
      <c r="E56" s="21" t="n">
        <f aca="false">C56/$C$3</f>
        <v>0.00523374085048588</v>
      </c>
    </row>
    <row r="58" customFormat="false" ht="15" hidden="false" customHeight="true" outlineLevel="0" collapsed="false">
      <c r="A58" s="37" t="s">
        <v>939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2026-10-19T15:03:57Z</dcterms:created>
  <dc:creator>openpyxl</dc:creator>
  <dc:description/>
  <dc:language>en-US</dc:language>
  <cp:lastModifiedBy/>
  <dcterms:modified xsi:type="dcterms:W3CDTF">2026-10-19T15:07:05Z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